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Center Operations\2015 Recompetition #2\MEP Website Information\"/>
    </mc:Choice>
  </mc:AlternateContent>
  <bookViews>
    <workbookView xWindow="-3690" yWindow="270" windowWidth="18195" windowHeight="8295"/>
  </bookViews>
  <sheets>
    <sheet name="Summary Table" sheetId="1" r:id="rId1"/>
    <sheet name="Expenses" sheetId="2" r:id="rId2"/>
  </sheets>
  <definedNames>
    <definedName name="_xlnm.Print_Area" localSheetId="1">Expenses!$A$1:$J$97</definedName>
    <definedName name="_xlnm.Print_Area" localSheetId="0">'Summary Table'!$A$1:$G$33</definedName>
  </definedNames>
  <calcPr calcId="152511"/>
</workbook>
</file>

<file path=xl/calcChain.xml><?xml version="1.0" encoding="utf-8"?>
<calcChain xmlns="http://schemas.openxmlformats.org/spreadsheetml/2006/main">
  <c r="H14" i="2" l="1"/>
  <c r="I13" i="2"/>
  <c r="G14" i="2"/>
  <c r="F14" i="2"/>
  <c r="H86" i="2" l="1"/>
  <c r="G86" i="2"/>
  <c r="F86" i="2"/>
  <c r="I60" i="2"/>
  <c r="H61" i="2"/>
  <c r="F61" i="2"/>
  <c r="I22" i="2"/>
  <c r="I5" i="2"/>
  <c r="E29" i="1"/>
  <c r="D29" i="1"/>
  <c r="B29" i="1"/>
  <c r="E28" i="1"/>
  <c r="D28" i="1"/>
  <c r="B28" i="1"/>
  <c r="E27" i="1"/>
  <c r="D27" i="1"/>
  <c r="B27" i="1"/>
  <c r="E26" i="1"/>
  <c r="D26" i="1"/>
  <c r="B26" i="1"/>
  <c r="E25" i="1"/>
  <c r="D25" i="1"/>
  <c r="B25" i="1"/>
  <c r="E24" i="1"/>
  <c r="D24" i="1"/>
  <c r="B24" i="1"/>
  <c r="E22" i="1"/>
  <c r="D22" i="1"/>
  <c r="B22" i="1"/>
  <c r="E21" i="1"/>
  <c r="D21" i="1"/>
  <c r="B21" i="1"/>
  <c r="E20" i="1"/>
  <c r="D20" i="1"/>
  <c r="B20" i="1"/>
  <c r="E19" i="1"/>
  <c r="D19" i="1"/>
  <c r="B19" i="1"/>
  <c r="E18" i="1"/>
  <c r="D18" i="1"/>
  <c r="B18" i="1"/>
  <c r="B10" i="1"/>
  <c r="I86" i="2" l="1"/>
  <c r="G20" i="1"/>
  <c r="I81" i="2" l="1"/>
  <c r="I82" i="2"/>
  <c r="G61" i="2"/>
  <c r="D16" i="1" s="1"/>
  <c r="I56" i="2"/>
  <c r="I58" i="2"/>
  <c r="I57" i="2"/>
  <c r="J36" i="2"/>
  <c r="D12" i="1"/>
  <c r="E12" i="1"/>
  <c r="E21" i="2" l="1"/>
  <c r="B12" i="1"/>
  <c r="E20" i="2"/>
  <c r="E7" i="1" l="1"/>
  <c r="E10" i="1" s="1"/>
  <c r="D7" i="1"/>
  <c r="D10" i="1" s="1"/>
  <c r="G10" i="1" l="1"/>
  <c r="G7" i="1"/>
  <c r="I9" i="2" l="1"/>
  <c r="G23" i="2"/>
  <c r="D13" i="1" s="1"/>
  <c r="I10" i="2"/>
  <c r="I8" i="2"/>
  <c r="I7" i="2"/>
  <c r="I6" i="2"/>
  <c r="I38" i="2"/>
  <c r="E14" i="1" s="1"/>
  <c r="J37" i="2"/>
  <c r="H38" i="2"/>
  <c r="D14" i="1" s="1"/>
  <c r="G38" i="2"/>
  <c r="B14" i="1" s="1"/>
  <c r="I80" i="2"/>
  <c r="G8" i="1"/>
  <c r="G9" i="1"/>
  <c r="G6" i="1"/>
  <c r="B23" i="1" l="1"/>
  <c r="E17" i="1"/>
  <c r="B17" i="1"/>
  <c r="D17" i="1"/>
  <c r="D23" i="1"/>
  <c r="E23" i="1"/>
  <c r="H23" i="2"/>
  <c r="E13" i="1" s="1"/>
  <c r="G24" i="1"/>
  <c r="G18" i="1"/>
  <c r="G21" i="1"/>
  <c r="G29" i="1"/>
  <c r="G25" i="1"/>
  <c r="G19" i="1"/>
  <c r="G26" i="1"/>
  <c r="G27" i="1"/>
  <c r="G22" i="1"/>
  <c r="G28" i="1"/>
  <c r="I59" i="2"/>
  <c r="I48" i="2"/>
  <c r="I47" i="2"/>
  <c r="I83" i="2"/>
  <c r="I84" i="2"/>
  <c r="I85" i="2"/>
  <c r="J68" i="2"/>
  <c r="J70" i="2"/>
  <c r="J71" i="2"/>
  <c r="J67" i="2"/>
  <c r="J32" i="2"/>
  <c r="J33" i="2"/>
  <c r="J34" i="2"/>
  <c r="J35" i="2"/>
  <c r="J31" i="2"/>
  <c r="I11" i="2"/>
  <c r="I12" i="2"/>
  <c r="G5" i="1"/>
  <c r="H72" i="2"/>
  <c r="I72" i="2"/>
  <c r="G72" i="2"/>
  <c r="E16" i="1"/>
  <c r="B16" i="1"/>
  <c r="G49" i="2"/>
  <c r="D15" i="1" s="1"/>
  <c r="H49" i="2"/>
  <c r="E15" i="1" s="1"/>
  <c r="F49" i="2"/>
  <c r="G17" i="1" l="1"/>
  <c r="G23" i="1"/>
  <c r="E30" i="1"/>
  <c r="E32" i="1" s="1"/>
  <c r="H90" i="2"/>
  <c r="D30" i="1"/>
  <c r="G90" i="2"/>
  <c r="E19" i="2"/>
  <c r="I20" i="2"/>
  <c r="I14" i="2"/>
  <c r="J38" i="2"/>
  <c r="I61" i="2"/>
  <c r="I49" i="2"/>
  <c r="J72" i="2"/>
  <c r="G15" i="1"/>
  <c r="G14" i="1"/>
  <c r="G16" i="1"/>
  <c r="G3" i="1"/>
  <c r="I90" i="2" l="1"/>
  <c r="G93" i="2"/>
  <c r="I21" i="2"/>
  <c r="G12" i="1"/>
  <c r="I19" i="2"/>
  <c r="C10" i="1"/>
  <c r="G97" i="2" l="1"/>
  <c r="D31" i="1"/>
  <c r="D32" i="1" s="1"/>
  <c r="E33" i="1"/>
  <c r="H97" i="2"/>
  <c r="F23" i="2"/>
  <c r="B13" i="1" s="1"/>
  <c r="F10" i="1"/>
  <c r="F93" i="2" l="1"/>
  <c r="D33" i="1"/>
  <c r="B30" i="1"/>
  <c r="I23" i="2"/>
  <c r="B31" i="1" l="1"/>
  <c r="G31" i="1" s="1"/>
  <c r="I93" i="2"/>
  <c r="G30" i="1"/>
  <c r="G13" i="1"/>
  <c r="F97" i="2"/>
  <c r="B32" i="1" l="1"/>
  <c r="G32" i="1" s="1"/>
  <c r="G33" i="1" s="1"/>
  <c r="I97" i="2"/>
  <c r="B33" i="1" l="1"/>
  <c r="C32" i="1"/>
  <c r="F32" i="1"/>
</calcChain>
</file>

<file path=xl/sharedStrings.xml><?xml version="1.0" encoding="utf-8"?>
<sst xmlns="http://schemas.openxmlformats.org/spreadsheetml/2006/main" count="231" uniqueCount="172">
  <si>
    <t>Non-Federal Cash Cost Share</t>
  </si>
  <si>
    <t xml:space="preserve">Non-Federal In-Kind Cost Share </t>
  </si>
  <si>
    <t>Totals</t>
  </si>
  <si>
    <t>State/Local Funds</t>
  </si>
  <si>
    <t>TOTAL REVENUE</t>
  </si>
  <si>
    <t>Personnel</t>
  </si>
  <si>
    <t>Fringe Benefits</t>
  </si>
  <si>
    <t>Travel</t>
  </si>
  <si>
    <t>Equipment</t>
  </si>
  <si>
    <t>Supplies</t>
  </si>
  <si>
    <t>TOTAL EXPENSES</t>
  </si>
  <si>
    <t>Name</t>
  </si>
  <si>
    <t>Non-Federal Cost Share (Cash)</t>
  </si>
  <si>
    <t>Jane Doe</t>
  </si>
  <si>
    <t>John Day</t>
  </si>
  <si>
    <t>TOTAL</t>
  </si>
  <si>
    <t>Component</t>
  </si>
  <si>
    <t>Rate</t>
  </si>
  <si>
    <t>Wage</t>
  </si>
  <si>
    <t>FICA</t>
  </si>
  <si>
    <t>Workers Compensation</t>
  </si>
  <si>
    <t>Insurance</t>
  </si>
  <si>
    <t>Position</t>
  </si>
  <si>
    <t>Purpose of Travel</t>
  </si>
  <si>
    <t>Destination</t>
  </si>
  <si>
    <t>Item</t>
  </si>
  <si>
    <t>Computation</t>
  </si>
  <si>
    <t>(1)  MEP regional meeting</t>
  </si>
  <si>
    <t>Washington, DC</t>
  </si>
  <si>
    <t>Airfare</t>
  </si>
  <si>
    <t>Hotel</t>
  </si>
  <si>
    <t>Per Diem (meals and incidentals)</t>
  </si>
  <si>
    <t>(2) Local travel</t>
  </si>
  <si>
    <t>Mileage</t>
  </si>
  <si>
    <t>(3) MEP Quarterly Meeting</t>
  </si>
  <si>
    <t>Item(s)</t>
  </si>
  <si>
    <t>Competitive bid</t>
  </si>
  <si>
    <t>Historical costs</t>
  </si>
  <si>
    <t>Contractor/Organization Name</t>
  </si>
  <si>
    <t>Service</t>
  </si>
  <si>
    <t>IT consultant</t>
  </si>
  <si>
    <t xml:space="preserve">Sales Support </t>
  </si>
  <si>
    <t>Marketing Coordinator</t>
  </si>
  <si>
    <t xml:space="preserve">G.     Construction:  NOT ALLOWED </t>
  </si>
  <si>
    <t>Non-Federal Cost Share     (In-Kind)</t>
  </si>
  <si>
    <t>NIST MEP Federal Cost Share Only</t>
  </si>
  <si>
    <t>Total</t>
  </si>
  <si>
    <t>INDIRECT COSTS</t>
  </si>
  <si>
    <t>IDC Agreement</t>
  </si>
  <si>
    <t>%</t>
  </si>
  <si>
    <t>TOTAL DIRECT COSTS</t>
  </si>
  <si>
    <t>TOTAL (DIRECT + INDIRECT)</t>
  </si>
  <si>
    <t>(2) Rent</t>
  </si>
  <si>
    <t xml:space="preserve">(3) Utilities </t>
  </si>
  <si>
    <t>(5) Dues/Subscriptions</t>
  </si>
  <si>
    <t>(6) Audits</t>
  </si>
  <si>
    <t>Published Price List</t>
  </si>
  <si>
    <t>(3) Project Manager</t>
  </si>
  <si>
    <t>(4) Project Manager</t>
  </si>
  <si>
    <t>Joan Kind</t>
  </si>
  <si>
    <t>$200/flight x 4 staff</t>
  </si>
  <si>
    <t>$183/night x 4 staff x 3 nights</t>
  </si>
  <si>
    <t>$71/day x 4 staff x 3 days</t>
  </si>
  <si>
    <t>(5) Project Manager</t>
  </si>
  <si>
    <t>Norman Merge</t>
  </si>
  <si>
    <t>Total Direct Costs</t>
  </si>
  <si>
    <t>Total Contractual Costs</t>
  </si>
  <si>
    <t>Total Other Costs</t>
  </si>
  <si>
    <t>Non-Federal Cost Share (In-Kind)</t>
  </si>
  <si>
    <t>(1) Sub-Recipient Agreements (ALL)</t>
  </si>
  <si>
    <t>(1) IT International</t>
  </si>
  <si>
    <t>(2) International Training Services</t>
  </si>
  <si>
    <t>See SRA/TPC Table</t>
  </si>
  <si>
    <t>Ted Jones (TPC #1)</t>
  </si>
  <si>
    <t>(1) Video teleconferencing  system (TPC #2)</t>
  </si>
  <si>
    <t xml:space="preserve">Fred Page </t>
  </si>
  <si>
    <t xml:space="preserve">June List </t>
  </si>
  <si>
    <t>$200/flight x 8 staff</t>
  </si>
  <si>
    <t>$183/night x 8 staff x 3 nights</t>
  </si>
  <si>
    <t>$71/day x 8 staff x 3 days</t>
  </si>
  <si>
    <t>535 miles x 5 staff @.55/mile</t>
  </si>
  <si>
    <t xml:space="preserve">(2) Copier Machine </t>
  </si>
  <si>
    <t>$5000 x 1</t>
  </si>
  <si>
    <t xml:space="preserve">Field staff supplies </t>
  </si>
  <si>
    <t xml:space="preserve">Laptop Computer (4 office staff) </t>
  </si>
  <si>
    <t xml:space="preserve">Central office supplies </t>
  </si>
  <si>
    <t>$2000 x 4</t>
  </si>
  <si>
    <t xml:space="preserve">All costs were based on historical pricing. </t>
  </si>
  <si>
    <t>$700 x 6</t>
  </si>
  <si>
    <t>Printers (6 staff)</t>
  </si>
  <si>
    <t xml:space="preserve">Laptop Computer (2 field staff &amp; 2 TPC staff) </t>
  </si>
  <si>
    <t xml:space="preserve">(5) Dues/Subscriptions </t>
  </si>
  <si>
    <t>(4) Office Expenses (telephone, internet, etc.)</t>
  </si>
  <si>
    <t>$250/month x 12 months</t>
  </si>
  <si>
    <t>$875/month x 12 months</t>
  </si>
  <si>
    <t>$3,667/month x 12 months</t>
  </si>
  <si>
    <t>$1,700 x 5 staff/year</t>
  </si>
  <si>
    <t>$4,511/year</t>
  </si>
  <si>
    <t>(4) American Sales, Inc.</t>
  </si>
  <si>
    <t xml:space="preserve">(5) Jane Doe </t>
  </si>
  <si>
    <t xml:space="preserve">(3) Software Training </t>
  </si>
  <si>
    <t xml:space="preserve">software training </t>
  </si>
  <si>
    <t xml:space="preserve">Computer program training </t>
  </si>
  <si>
    <t>$5,100/year</t>
  </si>
  <si>
    <t xml:space="preserve">Airfare </t>
  </si>
  <si>
    <t xml:space="preserve">Hotel </t>
  </si>
  <si>
    <t xml:space="preserve">Per Diem (meals and incidentals) </t>
  </si>
  <si>
    <t>Sally Smith (TPC #2)</t>
  </si>
  <si>
    <t>(6) Office Manager</t>
  </si>
  <si>
    <t>(7) Training Assistant</t>
  </si>
  <si>
    <t xml:space="preserve">Annual salary of $100,000 x 50%  level of effort </t>
  </si>
  <si>
    <t>Annual Salary/ Rate</t>
  </si>
  <si>
    <t>% of Time</t>
  </si>
  <si>
    <t>(3) Software Training (TPC #2)</t>
  </si>
  <si>
    <t>18,199 x 1</t>
  </si>
  <si>
    <t>$52.08/hour x 32 hrs./month x 12 months</t>
  </si>
  <si>
    <t>$75.03/hr. x 700 hrs./year</t>
  </si>
  <si>
    <t>$166.66/month x 12 months</t>
  </si>
  <si>
    <t>Indirect Costs (13.69%)</t>
  </si>
  <si>
    <t>(4) Office Expenses (telephone &amp; Internet)</t>
  </si>
  <si>
    <t>Fringe reflects current rate for agency.  *TPC #1 = $18,800 + TPC#2 = $9,400 = $28,200</t>
  </si>
  <si>
    <t>Gross Program Income (Projected)</t>
  </si>
  <si>
    <t>Sam Jones</t>
  </si>
  <si>
    <t>(8) Center Vice President (included in Indirect Pool)*</t>
  </si>
  <si>
    <t>TBD</t>
  </si>
  <si>
    <t>Please note that Per 2 CFR §200.450 Lobbying “(e) Costs of membership in organizations whose primary purpose is lobbying are unallowable.” As such, no costs associated with lobbying or organizations whose primary function is lobbying are allowable under this award. With regard to rental costs, Recipients need to ensure that if rental costs are being included in the budget, they are in accordance with 2 CFR § 200.465.  Rental costs under “sale and lease back” and “less-than-arm’s-length” agreements can only include expenses such as depreciation, maintenance, taxes, and insurance.”</t>
  </si>
  <si>
    <t>In this table, list the personnel of the Center by broad category such as service delivery, management, etc.  Note any vacancies in these categories. Show the annual salary and the percentage of time devoted to the project.  Compensation paid for employees must be consistent with that paid for similar work within the proposer’s organization and similar positions in the industry. Please indicate using an asterisk (*) whether any of the individuals listed in the table are “Key Personnel.”</t>
  </si>
  <si>
    <t xml:space="preserve">As set forth in 2 C.F.R. § 200.33, equipment means tangible personal property (including information technology systems) having a useful life of more than one year and a per-unit acquisition cost which equals or exceeds the lesser of the capitalization level established by the Recipient (or Sub-Recipient) for financial statement purposes, or $5,000. See also 2 C.F.R. §§200.12, Capital assets; 200.20, Computing devices; 200.48 General purpose equipment; 200.58 Information technology systems; 200.89 Special purpose equipment; 200.313, Equipment; and 200.439, Equipment and other capital expenditures. A Center must provide the methodology used to arrive at the proposed costs (e.g., historical costs, competitive bid, or published price list, etc.). All procurement transactions by a Center or by a Sub-Recipient shall be conducted in accdroance with  Recipients shall conduct all procurement transactions in accordance with the requirements set forth in  2 C.F.R. §§ 200.110(a) and 200.317 - 200.326.  </t>
  </si>
  <si>
    <t>$50/month x 12 months x 4 staff</t>
  </si>
  <si>
    <r>
      <t>Category</t>
    </r>
    <r>
      <rPr>
        <vertAlign val="superscript"/>
        <sz val="10"/>
        <rFont val="Arial Narrow"/>
        <family val="2"/>
      </rPr>
      <t>1</t>
    </r>
  </si>
  <si>
    <r>
      <t>I: REVENUE</t>
    </r>
    <r>
      <rPr>
        <sz val="10"/>
        <rFont val="Arial Narrow"/>
        <family val="2"/>
      </rPr>
      <t xml:space="preserve"> (Federal and Non-Federal Cost Share)  </t>
    </r>
  </si>
  <si>
    <r>
      <t>NIST MEP Base Funds</t>
    </r>
    <r>
      <rPr>
        <vertAlign val="superscript"/>
        <sz val="10"/>
        <rFont val="Arial Narrow"/>
        <family val="2"/>
      </rPr>
      <t>2</t>
    </r>
  </si>
  <si>
    <r>
      <t>Applicant Contribution</t>
    </r>
    <r>
      <rPr>
        <vertAlign val="superscript"/>
        <sz val="10"/>
        <rFont val="Arial Narrow"/>
        <family val="2"/>
      </rPr>
      <t>5</t>
    </r>
  </si>
  <si>
    <r>
      <t>Total Other</t>
    </r>
    <r>
      <rPr>
        <vertAlign val="superscript"/>
        <sz val="10"/>
        <rFont val="Arial Narrow"/>
        <family val="2"/>
      </rPr>
      <t>7</t>
    </r>
  </si>
  <si>
    <r>
      <t>Sub-Recipient Cost Share</t>
    </r>
    <r>
      <rPr>
        <i/>
        <vertAlign val="superscript"/>
        <sz val="10"/>
        <rFont val="Arial Narrow"/>
        <family val="2"/>
      </rPr>
      <t>9</t>
    </r>
  </si>
  <si>
    <r>
      <t>Third Party Contributions</t>
    </r>
    <r>
      <rPr>
        <i/>
        <vertAlign val="superscript"/>
        <sz val="10"/>
        <rFont val="Arial Narrow"/>
        <family val="2"/>
      </rPr>
      <t>10</t>
    </r>
  </si>
  <si>
    <r>
      <t>II: EXPENSES</t>
    </r>
    <r>
      <rPr>
        <vertAlign val="superscript"/>
        <sz val="10"/>
        <rFont val="Arial Narrow"/>
        <family val="2"/>
      </rPr>
      <t>11</t>
    </r>
  </si>
  <si>
    <r>
      <t>(1) Sub-Recipient Agreements (ALL)</t>
    </r>
    <r>
      <rPr>
        <i/>
        <vertAlign val="superscript"/>
        <sz val="10"/>
        <rFont val="Arial Narrow"/>
        <family val="2"/>
      </rPr>
      <t>12</t>
    </r>
  </si>
  <si>
    <r>
      <t>TOTAL REVENUE – TOTAL EXPENSES</t>
    </r>
    <r>
      <rPr>
        <vertAlign val="superscript"/>
        <sz val="10"/>
        <rFont val="Arial Narrow"/>
        <family val="2"/>
      </rPr>
      <t>13</t>
    </r>
  </si>
  <si>
    <r>
      <t>[1]</t>
    </r>
    <r>
      <rPr>
        <sz val="10"/>
        <rFont val="Arial Narrow"/>
        <family val="2"/>
      </rPr>
      <t xml:space="preserve"> Reference 15 C.F.R. Part 290.4(c) and </t>
    </r>
    <r>
      <rPr>
        <b/>
        <sz val="10"/>
        <rFont val="Arial Narrow"/>
        <family val="2"/>
      </rPr>
      <t>2 C.F.R. Part 200.306</t>
    </r>
    <r>
      <rPr>
        <sz val="10"/>
        <rFont val="Arial Narrow"/>
        <family val="2"/>
      </rPr>
      <t xml:space="preserve"> for definitions and for additional guidance</t>
    </r>
  </si>
  <si>
    <r>
      <t>[2]</t>
    </r>
    <r>
      <rPr>
        <sz val="10"/>
        <rFont val="Arial Narrow"/>
        <family val="2"/>
      </rPr>
      <t xml:space="preserve"> This line should reflect up to but no more than the annual base level of Federal Funding available to the Center. Centers will not be penalized for not requesting the full Federal amount available.</t>
    </r>
  </si>
  <si>
    <r>
      <t xml:space="preserve">[5] </t>
    </r>
    <r>
      <rPr>
        <sz val="10"/>
        <rFont val="Arial Narrow"/>
        <family val="2"/>
      </rPr>
      <t>Applicant contributions can consist of cash or in-kind contributions to the MEP project.</t>
    </r>
  </si>
  <si>
    <r>
      <t>[7]</t>
    </r>
    <r>
      <rPr>
        <sz val="10"/>
        <rFont val="Arial Narrow"/>
        <family val="2"/>
      </rPr>
      <t xml:space="preserve"> The cost categories provided under “Total Other” are examples. Expenses in this category will vary from Center to Center.</t>
    </r>
  </si>
  <si>
    <r>
      <t>[9]</t>
    </r>
    <r>
      <rPr>
        <sz val="10"/>
        <rFont val="Arial Narrow"/>
        <family val="2"/>
      </rPr>
      <t xml:space="preserve"> This line should reflect the total estimated cash and in-kind cost share provided to the Recipient (Center) from all of its approved Sub-Recipients.</t>
    </r>
  </si>
  <si>
    <r>
      <t>[10]</t>
    </r>
    <r>
      <rPr>
        <sz val="10"/>
        <rFont val="Arial Narrow"/>
        <family val="2"/>
      </rPr>
      <t xml:space="preserve"> Third party contributions do not appear as a separate line item on the SF-424 but must be listed separately on this budget for MEP evaluation purposes.</t>
    </r>
  </si>
  <si>
    <r>
      <t>[11]</t>
    </r>
    <r>
      <rPr>
        <sz val="10"/>
        <rFont val="Arial Narrow"/>
        <family val="2"/>
      </rPr>
      <t xml:space="preserve"> The expenditure of all Third-Party contributions should be reflected (spread) in the appropriate cost category (e.g. Personnel, Fringe, Travel, etc. in the “Expenses” section of the budget table and narratives.</t>
    </r>
  </si>
  <si>
    <r>
      <t>[12]</t>
    </r>
    <r>
      <rPr>
        <sz val="10"/>
        <rFont val="Arial Narrow"/>
        <family val="2"/>
      </rPr>
      <t xml:space="preserve"> Sub-Recipient Expenses: Recipient (Center) provided funding to the Sub-Recipient. Amounts should correspond to amounts listed in the SRA/TPC table.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t>
    </r>
  </si>
  <si>
    <r>
      <t>[13]</t>
    </r>
    <r>
      <rPr>
        <sz val="10"/>
        <rFont val="Arial Narrow"/>
        <family val="2"/>
      </rPr>
      <t xml:space="preserve"> If the total of Revenue minus Expenses is positive, please include a narrative at the very end of the budget justification that explains that this surplus will be carried forward into the next operating year. Please see Section 13 of the MEP General Terms and Conditions (February 2015) for guidance on requesting the carry forward of Unexpended Program Income.</t>
    </r>
  </si>
  <si>
    <r>
      <t xml:space="preserve">A.     Personnel:  </t>
    </r>
    <r>
      <rPr>
        <sz val="12"/>
        <rFont val="Arial Narrow"/>
        <family val="2"/>
      </rPr>
      <t>List each position by name of employee and title, including in-kind costs.</t>
    </r>
    <r>
      <rPr>
        <b/>
        <sz val="12"/>
        <rFont val="Arial Narrow"/>
        <family val="2"/>
      </rPr>
      <t xml:space="preserve">  </t>
    </r>
  </si>
  <si>
    <t>(1) Center Director*</t>
  </si>
  <si>
    <t>(2) Project Manager*</t>
  </si>
  <si>
    <t>(5) Events Coordinator</t>
  </si>
  <si>
    <r>
      <t xml:space="preserve">B.     Fringe Benefits:  </t>
    </r>
    <r>
      <rPr>
        <sz val="12"/>
        <rFont val="Arial Narrow"/>
        <family val="2"/>
      </rPr>
      <t>List all components that make up the fringe benefits rate.</t>
    </r>
  </si>
  <si>
    <r>
      <t>Non-Federal</t>
    </r>
    <r>
      <rPr>
        <b/>
        <sz val="10"/>
        <rFont val="Arial Narrow"/>
        <family val="2"/>
      </rPr>
      <t xml:space="preserve"> In-kind</t>
    </r>
    <r>
      <rPr>
        <sz val="10"/>
        <rFont val="Arial Narrow"/>
        <family val="2"/>
      </rPr>
      <t xml:space="preserve"> Fringe (TPC #1 &amp; 2)*</t>
    </r>
  </si>
  <si>
    <r>
      <t>JUSTIFICATION</t>
    </r>
    <r>
      <rPr>
        <sz val="12"/>
        <rFont val="Arial Narrow"/>
        <family val="2"/>
      </rPr>
      <t xml:space="preserve">: Include copy of current agreement. </t>
    </r>
  </si>
  <si>
    <r>
      <t xml:space="preserve">C.     Travel:  </t>
    </r>
    <r>
      <rPr>
        <sz val="12"/>
        <rFont val="Arial Narrow"/>
        <family val="2"/>
      </rPr>
      <t>List all expected travel for the operating year.</t>
    </r>
  </si>
  <si>
    <r>
      <rPr>
        <b/>
        <sz val="12"/>
        <rFont val="Arial Narrow"/>
        <family val="2"/>
      </rPr>
      <t>JUSTIFICATION:</t>
    </r>
    <r>
      <rPr>
        <sz val="12"/>
        <rFont val="Arial Narrow"/>
        <family val="2"/>
      </rPr>
      <t xml:space="preserve">  Describe the purpose of travel and how costs were determined. 
(1) Four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Three staff will attend the MEP quarterly meeting in St. Louis, MO.  This meeting will focus on current center activities and outreach projects. 
</t>
    </r>
  </si>
  <si>
    <t xml:space="preserve">(1) Eight staff will attend the MEP regional meeting in Washington, DC. This meeting will focus on service growth and business development. 
(2) Local travel is needed to attend local meetings, project activities, and training events. Local travel rate is based on organization’s policies/procedures for privately owned vehicle reimbursement rate. 
(3) Four staff will attend the MEP quarterly meeting in a location that has yet to be determined. This meeting will focus on current center activities and outreach projects.
</t>
  </si>
  <si>
    <r>
      <t xml:space="preserve">D.     Equipment:  </t>
    </r>
    <r>
      <rPr>
        <sz val="12"/>
        <rFont val="Arial Narrow"/>
        <family val="2"/>
      </rPr>
      <t>List all planned equipment purchases for the operating year.</t>
    </r>
  </si>
  <si>
    <r>
      <t xml:space="preserve">Methodology Used to Arrive at the Proposed Costs </t>
    </r>
    <r>
      <rPr>
        <i/>
        <sz val="10"/>
        <rFont val="Arial Narrow"/>
        <family val="2"/>
      </rPr>
      <t>(e.g., historical costs, competitive bid, published price list, etc.)</t>
    </r>
  </si>
  <si>
    <r>
      <rPr>
        <b/>
        <sz val="12"/>
        <rFont val="Arial Narrow"/>
        <family val="2"/>
      </rPr>
      <t>JUSTIFICATION:</t>
    </r>
    <r>
      <rPr>
        <sz val="12"/>
        <rFont val="Arial Narrow"/>
        <family val="2"/>
      </rPr>
      <t xml:space="preserve"> Explain the purpose of each requested expense.  
All costs were based on retail values at the time the proposal was written.
(1) System is necessary for allowing two-way video and audio communication and includes face-to-face interaction and data sharing for office and field staff. The Center expects that by incorporating this system into its communications functions, travel expenses will decrease substantially.
(2) In order to save money by not relying on external providers for medium-sized print jobs, the Center intends to purchase volume copy machines for high volume printing. The Center expects to save money in overall print costs by making this investment.
</t>
    </r>
  </si>
  <si>
    <r>
      <t xml:space="preserve">E.     Supplies:  </t>
    </r>
    <r>
      <rPr>
        <sz val="12"/>
        <rFont val="Arial Narrow"/>
        <family val="2"/>
      </rPr>
      <t>List all planned supply purchases for the operating year.</t>
    </r>
  </si>
  <si>
    <r>
      <rPr>
        <b/>
        <sz val="12"/>
        <rFont val="Arial Narrow"/>
        <family val="2"/>
      </rPr>
      <t xml:space="preserve">JUSTIFICATION: </t>
    </r>
    <r>
      <rPr>
        <sz val="12"/>
        <rFont val="Arial Narrow"/>
        <family val="2"/>
      </rPr>
      <t xml:space="preserve">Describe the need and include an adequate justification of how each cost was estimated.
All costs were based on retail values at the time the proposal was written. 
(1) Supplies (field and central office) are needed for the general operation of the project activities. 
(2) The laptop computers and printers are needed for both project work and presentations at the main office or in the field. 
(3) TPC #1 = $2,000 + TPC #2 = $2,000 = $4,000
</t>
    </r>
  </si>
  <si>
    <r>
      <t xml:space="preserve">F.     Contractual:  </t>
    </r>
    <r>
      <rPr>
        <sz val="12"/>
        <rFont val="Arial Narrow"/>
        <family val="2"/>
      </rPr>
      <t>List all contracts planned for the operating year.</t>
    </r>
  </si>
  <si>
    <t xml:space="preserve">A contractual arrangement is defined as an arrangement to carry out a portion of the programmatic effort, the acquisition of routine goods or services, or professional advice or service for a fee.  The applicant/grantee must establish written procurement policies and procedures that are consistently applied.  All procurement transactions shall be conducted in a manner to provide to the maximum extent practical, open and free competition.  Sub-Recipient and Third-Party Contributor agreements should only appear in Appendix V. </t>
  </si>
  <si>
    <r>
      <rPr>
        <b/>
        <sz val="12"/>
        <rFont val="Arial Narrow"/>
        <family val="2"/>
      </rPr>
      <t xml:space="preserve">JUSTIFICATION: </t>
    </r>
    <r>
      <rPr>
        <sz val="12"/>
        <rFont val="Arial Narrow"/>
        <family val="2"/>
      </rPr>
      <t xml:space="preserve"> Explain the need for each contractual agreement and how it relates to the overall project.
(1) IT International will conduct information technology seminars and conferences and provide training services.  
(2) International Training Services will conduct yearly systems training.
(3) U.S. Software, Inc., will develop customized software training courses.
(4) American Sales, Inc., will develop sales and product distribution strategies.
(5) Marketing Coordinator will develop outreach strategies, conduct conferences, and provide professional development.
</t>
    </r>
  </si>
  <si>
    <r>
      <t xml:space="preserve">H.     Other:  </t>
    </r>
    <r>
      <rPr>
        <sz val="12"/>
        <rFont val="Arial Narrow"/>
        <family val="2"/>
      </rPr>
      <t xml:space="preserve">List all other </t>
    </r>
    <r>
      <rPr>
        <b/>
        <sz val="12"/>
        <rFont val="Arial Narrow"/>
        <family val="2"/>
      </rPr>
      <t>direct</t>
    </r>
    <r>
      <rPr>
        <sz val="12"/>
        <rFont val="Arial Narrow"/>
        <family val="2"/>
      </rPr>
      <t xml:space="preserve"> costs that do not fall into the object cost categories above</t>
    </r>
    <r>
      <rPr>
        <b/>
        <sz val="12"/>
        <rFont val="Arial Narrow"/>
        <family val="2"/>
      </rPr>
      <t xml:space="preserve">.  </t>
    </r>
  </si>
  <si>
    <t>(2) Rent ($xx.xx/sq. ft.)</t>
  </si>
  <si>
    <r>
      <rPr>
        <b/>
        <sz val="12"/>
        <rFont val="Arial Narrow"/>
        <family val="2"/>
      </rPr>
      <t>JUSTIFICATION:</t>
    </r>
    <r>
      <rPr>
        <sz val="12"/>
        <rFont val="Arial Narrow"/>
        <family val="2"/>
      </rPr>
      <t xml:space="preserve">  Explain the purpose of each requested expense.  
(1) Sub-Recipient Agreements providing outreach and training. Sub-Recipients should include ALL Program Income (PI) earned under the award on this line- not just the income planned to be used in the Operating Year. All PI generated by the MEP project should be reported. Excess PI will be shown as such in the "Total Revenue - Total Expenses" line of the budget table.
(2) Office space. 
(3) The monthly utility expenses. 
(4) The monthly telephone and Internet expenses.
(5) Expenses for professional and technical organization subscriptions and dues, excluding costs and membership fees for firms whose primary purpose is lobbying. Costs include membership fees for the following orgnzations: Organzation A, Organization B, etc.
(6) Required yearly audit expenses that are allocable to the MEP project.  
</t>
    </r>
  </si>
  <si>
    <t xml:space="preserve">If indirect costs are included in the proposed budget, provide a copy of the approved negotiated agreement if this rate was negotiated with a cognizant Federal audit agency.  If the rate was not established by a cognizant Federal audit agency, provide a statement to this effect.  If the Center includes indirect costs in the budget and has not established an indirect cost rate with a cognizant Federal audit agency, the Center will be required to obtain such a rate in accordance with the Department of Commerce Financial Assistance Standard Terms and Conditions available at: http://www.osec.doc.gov/oam/grants_management/policy/documents/DOC_Standard_Terms_12_26_2014.pdf.  
Alternatively, in accordance with 2 C.F.R. § 200.414(f), Centers that have never received a negotiated indirect cost rate may elect to charge indirect costs to an MEP award pursuant to a de minimis rate of 10 percent of modified total direct costs (MTDC), in which case a negotiated indirect cost rate agreement is not required.  Centers proposing a 10 percent de minimis rate pursuant to 2 C.F.R. § 200.414(f) should note this election as part of this section.
</t>
  </si>
  <si>
    <t>Travel expenses should be in accordance with the organization’s written travel policy. In the absence of an acceptable written travel policy, established rates located at www.gsa.gov shall apply. Recipients must comply with the Fly America Act for foreign travel.</t>
  </si>
  <si>
    <t xml:space="preserve">As set forth in 2 C.F.R. § 200.94, supplies are defined as all tangible personal property other than those described in 2 C.F.R. § 200.33, Equipment. For this purpose, a computing device constitutes a supply if the acquisition cost is less than the lesser of the capitalization level established by the Recipient (or Sub-Recipient) for financial statement purposes or $5,000, regardless of the length of its useful life. See also 2 C.F.R.  §§ 200.20, Computing devices; 200.314, Supplies; and 200.453, Materials and supplies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</si>
</sst>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
    <numFmt numFmtId="165" formatCode="0.000%"/>
  </numFmts>
  <fonts count="11" x14ac:knownFonts="1">
    <font>
      <sz val="11"/>
      <color theme="1"/>
      <name val="Calibri"/>
      <family val="2"/>
      <scheme val="minor"/>
    </font>
    <font>
      <sz val="11"/>
      <color theme="1"/>
      <name val="Calibri"/>
      <family val="2"/>
      <scheme val="minor"/>
    </font>
    <font>
      <b/>
      <sz val="10"/>
      <name val="Arial Narrow"/>
      <family val="2"/>
    </font>
    <font>
      <vertAlign val="superscript"/>
      <sz val="10"/>
      <name val="Arial Narrow"/>
      <family val="2"/>
    </font>
    <font>
      <sz val="10"/>
      <name val="Arial Narrow"/>
      <family val="2"/>
    </font>
    <font>
      <i/>
      <sz val="10"/>
      <name val="Arial Narrow"/>
      <family val="2"/>
    </font>
    <font>
      <i/>
      <vertAlign val="superscript"/>
      <sz val="10"/>
      <name val="Arial Narrow"/>
      <family val="2"/>
    </font>
    <font>
      <b/>
      <i/>
      <sz val="10"/>
      <name val="Arial Narrow"/>
      <family val="2"/>
    </font>
    <font>
      <b/>
      <sz val="12"/>
      <name val="Arial Narrow"/>
      <family val="2"/>
    </font>
    <font>
      <sz val="12"/>
      <name val="Arial Narrow"/>
      <family val="2"/>
    </font>
    <font>
      <sz val="11"/>
      <name val="Calibri"/>
      <family val="2"/>
      <scheme val="minor"/>
    </font>
  </fonts>
  <fills count="5">
    <fill>
      <patternFill patternType="none"/>
    </fill>
    <fill>
      <patternFill patternType="gray125"/>
    </fill>
    <fill>
      <patternFill patternType="solid">
        <fgColor rgb="FFD9D9D9"/>
        <bgColor indexed="64"/>
      </patternFill>
    </fill>
    <fill>
      <patternFill patternType="gray125">
        <bgColor rgb="FFD9D9D9"/>
      </patternFill>
    </fill>
    <fill>
      <patternFill patternType="solid">
        <fgColor rgb="FFCCCC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164" fontId="2" fillId="2" borderId="1" xfId="0" applyNumberFormat="1" applyFont="1" applyFill="1" applyBorder="1" applyAlignment="1">
      <alignment horizontal="center" wrapText="1"/>
    </xf>
    <xf numFmtId="10" fontId="2" fillId="2" borderId="1" xfId="2"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0" fontId="4" fillId="0" borderId="1" xfId="0" applyFont="1" applyBorder="1" applyAlignment="1">
      <alignment vertical="top" wrapText="1"/>
    </xf>
    <xf numFmtId="164" fontId="4"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4" fillId="0" borderId="1" xfId="1" applyNumberFormat="1" applyFont="1" applyBorder="1" applyAlignment="1">
      <alignment horizontal="right" vertical="top" wrapText="1"/>
    </xf>
    <xf numFmtId="0" fontId="2" fillId="0" borderId="1" xfId="0" applyFont="1" applyFill="1" applyBorder="1" applyAlignment="1">
      <alignment vertical="top" wrapText="1"/>
    </xf>
    <xf numFmtId="10" fontId="4" fillId="3" borderId="1" xfId="2" applyNumberFormat="1" applyFont="1" applyFill="1" applyBorder="1" applyAlignment="1">
      <alignment horizontal="right" vertical="top" wrapText="1"/>
    </xf>
    <xf numFmtId="164" fontId="2" fillId="0" borderId="1" xfId="0" applyNumberFormat="1" applyFont="1" applyFill="1" applyBorder="1" applyAlignment="1">
      <alignment horizontal="right" vertical="top" wrapText="1"/>
    </xf>
    <xf numFmtId="164" fontId="2" fillId="0" borderId="1" xfId="1" applyNumberFormat="1" applyFont="1" applyBorder="1" applyAlignment="1">
      <alignment horizontal="right" vertical="top" wrapText="1"/>
    </xf>
    <xf numFmtId="0" fontId="4" fillId="0" borderId="0" xfId="0" applyFont="1" applyFill="1"/>
    <xf numFmtId="0" fontId="5" fillId="0" borderId="1" xfId="0" applyFont="1" applyBorder="1" applyAlignment="1">
      <alignment horizontal="left" vertical="top" wrapText="1" indent="2"/>
    </xf>
    <xf numFmtId="164" fontId="7" fillId="3" borderId="1" xfId="0" applyNumberFormat="1" applyFont="1" applyFill="1" applyBorder="1" applyAlignment="1">
      <alignment horizontal="right" vertical="top" wrapText="1"/>
    </xf>
    <xf numFmtId="10" fontId="7" fillId="3" borderId="1" xfId="2" applyNumberFormat="1" applyFont="1" applyFill="1" applyBorder="1" applyAlignment="1">
      <alignment horizontal="right" vertical="top" wrapText="1"/>
    </xf>
    <xf numFmtId="164" fontId="5" fillId="0" borderId="1" xfId="1" applyNumberFormat="1" applyFont="1" applyBorder="1" applyAlignment="1">
      <alignment horizontal="right" vertical="top"/>
    </xf>
    <xf numFmtId="164" fontId="5" fillId="0" borderId="1" xfId="1" applyNumberFormat="1" applyFont="1" applyBorder="1" applyAlignment="1">
      <alignment horizontal="right" vertical="top" wrapText="1"/>
    </xf>
    <xf numFmtId="0" fontId="5" fillId="0" borderId="0" xfId="0" applyFont="1"/>
    <xf numFmtId="164" fontId="5" fillId="0" borderId="1" xfId="1" applyNumberFormat="1" applyFont="1" applyFill="1" applyBorder="1" applyAlignment="1">
      <alignment horizontal="right" vertical="top"/>
    </xf>
    <xf numFmtId="164" fontId="5" fillId="0" borderId="1" xfId="1" applyNumberFormat="1" applyFont="1" applyFill="1" applyBorder="1" applyAlignment="1">
      <alignment horizontal="right" vertical="top" wrapText="1"/>
    </xf>
    <xf numFmtId="0" fontId="2" fillId="0" borderId="1" xfId="0" applyFont="1" applyBorder="1" applyAlignment="1">
      <alignment horizontal="right" vertical="top" wrapText="1"/>
    </xf>
    <xf numFmtId="164" fontId="2" fillId="0" borderId="1" xfId="1" applyNumberFormat="1" applyFont="1" applyFill="1" applyBorder="1" applyAlignment="1">
      <alignment horizontal="right" vertical="top" wrapText="1"/>
    </xf>
    <xf numFmtId="10" fontId="2" fillId="0" borderId="1" xfId="2" applyNumberFormat="1" applyFont="1" applyBorder="1" applyAlignment="1">
      <alignment horizontal="right" vertical="top" wrapText="1"/>
    </xf>
    <xf numFmtId="0" fontId="2" fillId="0" borderId="0" xfId="0" applyFont="1"/>
    <xf numFmtId="164" fontId="4" fillId="0" borderId="1" xfId="1"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164" fontId="4" fillId="3" borderId="1" xfId="0" applyNumberFormat="1" applyFont="1" applyFill="1" applyBorder="1" applyAlignment="1">
      <alignment horizontal="right" vertical="top" wrapText="1"/>
    </xf>
    <xf numFmtId="0" fontId="2" fillId="0" borderId="1" xfId="0" applyFont="1" applyBorder="1" applyAlignment="1">
      <alignment horizontal="right" vertical="top"/>
    </xf>
    <xf numFmtId="164" fontId="2" fillId="0" borderId="1" xfId="1" applyNumberFormat="1" applyFont="1" applyFill="1" applyBorder="1" applyAlignment="1">
      <alignment horizontal="right" vertical="top"/>
    </xf>
    <xf numFmtId="164" fontId="2" fillId="0" borderId="1" xfId="1" applyNumberFormat="1" applyFont="1" applyBorder="1" applyAlignment="1">
      <alignment horizontal="right" vertical="top"/>
    </xf>
    <xf numFmtId="44" fontId="2" fillId="0" borderId="0" xfId="1" applyFont="1" applyBorder="1" applyAlignment="1">
      <alignment vertical="center"/>
    </xf>
    <xf numFmtId="164" fontId="2" fillId="0" borderId="0" xfId="0" applyNumberFormat="1" applyFont="1"/>
    <xf numFmtId="44" fontId="4" fillId="0" borderId="0" xfId="0" applyNumberFormat="1" applyFont="1"/>
    <xf numFmtId="0" fontId="3" fillId="0" borderId="0" xfId="0" applyFont="1" applyAlignment="1">
      <alignment vertical="center"/>
    </xf>
    <xf numFmtId="164" fontId="4" fillId="0" borderId="0" xfId="1" applyNumberFormat="1" applyFont="1"/>
    <xf numFmtId="10" fontId="4" fillId="0" borderId="0" xfId="2" applyNumberFormat="1" applyFont="1"/>
    <xf numFmtId="0" fontId="8" fillId="0" borderId="0" xfId="0" applyFont="1" applyAlignment="1">
      <alignment horizontal="left" vertical="center"/>
    </xf>
    <xf numFmtId="0" fontId="9" fillId="0" borderId="0" xfId="0" applyFont="1" applyAlignment="1">
      <alignment horizontal="left"/>
    </xf>
    <xf numFmtId="0" fontId="9" fillId="0" borderId="0" xfId="0" applyFont="1"/>
    <xf numFmtId="164" fontId="9" fillId="0" borderId="0" xfId="0" applyNumberFormat="1" applyFont="1"/>
    <xf numFmtId="0" fontId="9" fillId="0" borderId="0" xfId="0" applyFont="1" applyAlignment="1">
      <alignment horizontal="left" vertical="center"/>
    </xf>
    <xf numFmtId="0" fontId="2" fillId="0" borderId="0" xfId="0" applyFont="1" applyAlignment="1">
      <alignment horizontal="center"/>
    </xf>
    <xf numFmtId="0" fontId="2" fillId="2" borderId="1" xfId="0" applyFont="1" applyFill="1" applyBorder="1" applyAlignment="1">
      <alignment horizontal="center" wrapText="1"/>
    </xf>
    <xf numFmtId="0" fontId="4" fillId="0" borderId="1" xfId="0" applyFont="1" applyBorder="1" applyAlignment="1">
      <alignment horizontal="left" vertical="top" wrapText="1"/>
    </xf>
    <xf numFmtId="6"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8" fillId="0" borderId="0" xfId="0" applyFont="1" applyAlignment="1">
      <alignment horizontal="left" vertical="top"/>
    </xf>
    <xf numFmtId="0" fontId="2" fillId="4" borderId="1" xfId="0" applyFont="1" applyFill="1" applyBorder="1" applyAlignment="1">
      <alignment horizontal="center" wrapText="1"/>
    </xf>
    <xf numFmtId="164" fontId="2" fillId="4" borderId="1" xfId="0" applyNumberFormat="1" applyFont="1" applyFill="1" applyBorder="1" applyAlignment="1">
      <alignment horizontal="center" wrapText="1"/>
    </xf>
    <xf numFmtId="10" fontId="4" fillId="0" borderId="1" xfId="0" applyNumberFormat="1" applyFont="1" applyBorder="1" applyAlignment="1">
      <alignment horizontal="center" vertical="top" wrapText="1"/>
    </xf>
    <xf numFmtId="164" fontId="4" fillId="0" borderId="1" xfId="0" applyNumberFormat="1" applyFont="1" applyFill="1" applyBorder="1" applyAlignment="1">
      <alignment horizontal="right" vertical="top" wrapText="1"/>
    </xf>
    <xf numFmtId="8" fontId="4" fillId="0" borderId="0" xfId="0" applyNumberFormat="1" applyFont="1"/>
    <xf numFmtId="165" fontId="4" fillId="0" borderId="1" xfId="0" applyNumberFormat="1" applyFont="1" applyBorder="1" applyAlignment="1">
      <alignment horizontal="center" vertical="top" wrapText="1"/>
    </xf>
    <xf numFmtId="0" fontId="8" fillId="0" borderId="0" xfId="0" applyFont="1" applyAlignment="1">
      <alignment horizontal="left"/>
    </xf>
    <xf numFmtId="0" fontId="8" fillId="0" borderId="0" xfId="0" applyFont="1"/>
    <xf numFmtId="0" fontId="2" fillId="0" borderId="1" xfId="0" applyFont="1" applyBorder="1" applyAlignment="1">
      <alignment horizontal="left" vertical="top"/>
    </xf>
    <xf numFmtId="0" fontId="2" fillId="3" borderId="1" xfId="0" applyFont="1" applyFill="1" applyBorder="1" applyAlignment="1">
      <alignmen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left" vertical="top" wrapText="1"/>
    </xf>
    <xf numFmtId="0" fontId="2" fillId="0" borderId="1"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3" borderId="1" xfId="0" applyFont="1" applyFill="1" applyBorder="1" applyAlignment="1">
      <alignment horizontal="center" vertical="top" wrapText="1"/>
    </xf>
    <xf numFmtId="0" fontId="9" fillId="0" borderId="0" xfId="0" applyFont="1" applyBorder="1" applyAlignment="1">
      <alignment horizontal="left" vertical="top"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0" borderId="1" xfId="0" applyNumberFormat="1" applyFont="1" applyBorder="1" applyAlignment="1">
      <alignment horizontal="right" vertical="top" wrapText="1"/>
    </xf>
    <xf numFmtId="164" fontId="9" fillId="0" borderId="0" xfId="0" applyNumberFormat="1" applyFont="1" applyAlignment="1">
      <alignment horizontal="right" vertical="top"/>
    </xf>
    <xf numFmtId="0" fontId="9" fillId="0" borderId="0" xfId="0" applyFont="1" applyAlignment="1">
      <alignment horizontal="right" vertical="top"/>
    </xf>
    <xf numFmtId="0" fontId="8" fillId="4" borderId="1" xfId="0" applyFont="1" applyFill="1" applyBorder="1" applyAlignment="1">
      <alignment horizontal="right" vertical="top" wrapText="1"/>
    </xf>
    <xf numFmtId="164" fontId="8" fillId="0" borderId="5" xfId="0" applyNumberFormat="1" applyFont="1" applyBorder="1" applyAlignment="1">
      <alignment horizontal="right" vertical="top" wrapText="1"/>
    </xf>
    <xf numFmtId="0" fontId="2" fillId="0" borderId="1" xfId="0" applyFont="1" applyBorder="1" applyAlignment="1">
      <alignment vertical="center" wrapText="1"/>
    </xf>
    <xf numFmtId="0" fontId="2" fillId="0" borderId="1" xfId="0" applyFont="1" applyBorder="1" applyAlignment="1">
      <alignment vertical="center"/>
    </xf>
    <xf numFmtId="0" fontId="2" fillId="4" borderId="1" xfId="0" applyFont="1" applyFill="1" applyBorder="1" applyAlignment="1">
      <alignment horizontal="center" wrapText="1"/>
    </xf>
    <xf numFmtId="0" fontId="9" fillId="0" borderId="2" xfId="0" applyFont="1" applyBorder="1" applyAlignment="1">
      <alignment horizontal="center"/>
    </xf>
    <xf numFmtId="0" fontId="9" fillId="0" borderId="3" xfId="0" applyFont="1" applyBorder="1" applyAlignment="1">
      <alignment horizont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6" fontId="4" fillId="0" borderId="1" xfId="0" applyNumberFormat="1" applyFont="1" applyBorder="1" applyAlignment="1">
      <alignment horizontal="left"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4" borderId="5"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0" fontId="9" fillId="0" borderId="0" xfId="0" applyFont="1" applyBorder="1" applyAlignment="1">
      <alignment horizontal="left" vertical="center" wrapText="1"/>
    </xf>
    <xf numFmtId="0" fontId="8" fillId="0" borderId="8" xfId="0" applyFont="1" applyBorder="1" applyAlignment="1">
      <alignment horizontal="left" vertical="top"/>
    </xf>
    <xf numFmtId="0" fontId="2"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10" fillId="0" borderId="3" xfId="0" applyFont="1" applyBorder="1" applyAlignment="1">
      <alignment horizontal="left" vertical="top" wrapText="1"/>
    </xf>
    <xf numFmtId="0" fontId="4" fillId="0" borderId="1" xfId="0" applyFont="1" applyBorder="1" applyAlignment="1">
      <alignment vertical="top"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0" xfId="0" applyFont="1" applyBorder="1" applyAlignment="1">
      <alignment horizontal="left" wrapText="1"/>
    </xf>
    <xf numFmtId="0" fontId="10" fillId="0" borderId="0" xfId="0" applyFont="1" applyAlignment="1"/>
    <xf numFmtId="0" fontId="9" fillId="0" borderId="0" xfId="0" applyFont="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733425</xdr:colOff>
      <xdr:row>6</xdr:row>
      <xdr:rowOff>123825</xdr:rowOff>
    </xdr:from>
    <xdr:ext cx="184731" cy="264560"/>
    <xdr:sp macro="" textlink="">
      <xdr:nvSpPr>
        <xdr:cNvPr id="3" name="TextBox 2"/>
        <xdr:cNvSpPr txBox="1"/>
      </xdr:nvSpPr>
      <xdr:spPr>
        <a:xfrm>
          <a:off x="76485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election activeCell="A39" sqref="A39:XFD39"/>
    </sheetView>
  </sheetViews>
  <sheetFormatPr defaultColWidth="8.85546875" defaultRowHeight="12.75" x14ac:dyDescent="0.2"/>
  <cols>
    <col min="1" max="1" width="32.5703125" style="4" customWidth="1"/>
    <col min="2" max="2" width="11.7109375" style="40" customWidth="1"/>
    <col min="3" max="3" width="7.7109375" style="41" customWidth="1"/>
    <col min="4" max="5" width="11.7109375" style="40" customWidth="1"/>
    <col min="6" max="6" width="7.7109375" style="41" customWidth="1"/>
    <col min="7" max="7" width="11.7109375" style="40" customWidth="1"/>
    <col min="8" max="8" width="8.85546875" style="4"/>
    <col min="9" max="9" width="12.5703125" style="4" bestFit="1" customWidth="1"/>
    <col min="10" max="16384" width="8.85546875" style="4"/>
  </cols>
  <sheetData>
    <row r="1" spans="1:7" s="3" customFormat="1" ht="38.25" x14ac:dyDescent="0.2">
      <c r="A1" s="1" t="s">
        <v>129</v>
      </c>
      <c r="B1" s="1" t="s">
        <v>45</v>
      </c>
      <c r="C1" s="2" t="s">
        <v>49</v>
      </c>
      <c r="D1" s="1" t="s">
        <v>0</v>
      </c>
      <c r="E1" s="1" t="s">
        <v>1</v>
      </c>
      <c r="F1" s="2" t="s">
        <v>49</v>
      </c>
      <c r="G1" s="1" t="s">
        <v>2</v>
      </c>
    </row>
    <row r="2" spans="1:7" x14ac:dyDescent="0.2">
      <c r="A2" s="84" t="s">
        <v>130</v>
      </c>
      <c r="B2" s="84"/>
      <c r="C2" s="84"/>
      <c r="D2" s="84"/>
      <c r="E2" s="84"/>
      <c r="F2" s="84"/>
      <c r="G2" s="84"/>
    </row>
    <row r="3" spans="1:7" ht="15" x14ac:dyDescent="0.2">
      <c r="A3" s="5" t="s">
        <v>131</v>
      </c>
      <c r="B3" s="6">
        <v>414500</v>
      </c>
      <c r="C3" s="7"/>
      <c r="D3" s="8"/>
      <c r="E3" s="8"/>
      <c r="F3" s="7"/>
      <c r="G3" s="9">
        <f t="shared" ref="G3:G7" si="0">SUM(B3:E3)</f>
        <v>414500</v>
      </c>
    </row>
    <row r="4" spans="1:7" ht="15" x14ac:dyDescent="0.2">
      <c r="A4" s="5" t="s">
        <v>132</v>
      </c>
      <c r="B4" s="8"/>
      <c r="C4" s="7"/>
      <c r="D4" s="6">
        <v>0</v>
      </c>
      <c r="E4" s="6">
        <v>0</v>
      </c>
      <c r="F4" s="7"/>
      <c r="G4" s="9">
        <v>0</v>
      </c>
    </row>
    <row r="5" spans="1:7" x14ac:dyDescent="0.2">
      <c r="A5" s="5" t="s">
        <v>3</v>
      </c>
      <c r="B5" s="8"/>
      <c r="C5" s="7"/>
      <c r="D5" s="6">
        <v>150000</v>
      </c>
      <c r="E5" s="6">
        <v>0</v>
      </c>
      <c r="F5" s="7"/>
      <c r="G5" s="9">
        <f t="shared" si="0"/>
        <v>150000</v>
      </c>
    </row>
    <row r="6" spans="1:7" x14ac:dyDescent="0.2">
      <c r="A6" s="5" t="s">
        <v>121</v>
      </c>
      <c r="B6" s="8"/>
      <c r="C6" s="7"/>
      <c r="D6" s="6">
        <v>176000</v>
      </c>
      <c r="E6" s="6">
        <v>0</v>
      </c>
      <c r="F6" s="7"/>
      <c r="G6" s="9">
        <f t="shared" si="0"/>
        <v>176000</v>
      </c>
    </row>
    <row r="7" spans="1:7" s="14" customFormat="1" ht="15" x14ac:dyDescent="0.2">
      <c r="A7" s="10" t="s">
        <v>133</v>
      </c>
      <c r="B7" s="8"/>
      <c r="C7" s="11"/>
      <c r="D7" s="12">
        <f>SUM(D8:D9)</f>
        <v>148000</v>
      </c>
      <c r="E7" s="12">
        <f>SUM(E8:E9)</f>
        <v>355100</v>
      </c>
      <c r="F7" s="11"/>
      <c r="G7" s="13">
        <f t="shared" si="0"/>
        <v>503100</v>
      </c>
    </row>
    <row r="8" spans="1:7" s="20" customFormat="1" ht="15" x14ac:dyDescent="0.2">
      <c r="A8" s="15" t="s">
        <v>134</v>
      </c>
      <c r="B8" s="16"/>
      <c r="C8" s="17"/>
      <c r="D8" s="21">
        <v>148000</v>
      </c>
      <c r="E8" s="21">
        <v>200000</v>
      </c>
      <c r="F8" s="17"/>
      <c r="G8" s="22">
        <f t="shared" ref="G8:G9" si="1">SUM(D8:E8,B8)</f>
        <v>348000</v>
      </c>
    </row>
    <row r="9" spans="1:7" s="20" customFormat="1" ht="15" x14ac:dyDescent="0.2">
      <c r="A9" s="15" t="s">
        <v>135</v>
      </c>
      <c r="B9" s="16"/>
      <c r="C9" s="17"/>
      <c r="D9" s="16"/>
      <c r="E9" s="18">
        <v>155100</v>
      </c>
      <c r="F9" s="17"/>
      <c r="G9" s="19">
        <f t="shared" si="1"/>
        <v>155100</v>
      </c>
    </row>
    <row r="10" spans="1:7" s="26" customFormat="1" x14ac:dyDescent="0.2">
      <c r="A10" s="23" t="s">
        <v>4</v>
      </c>
      <c r="B10" s="24">
        <f>SUM(B3:B7)</f>
        <v>414500</v>
      </c>
      <c r="C10" s="25">
        <f>B10/G10</f>
        <v>0.33330652943068512</v>
      </c>
      <c r="D10" s="13">
        <f>SUM(D3:D7)</f>
        <v>474000</v>
      </c>
      <c r="E10" s="13">
        <f>SUM(E3:E7)</f>
        <v>355100</v>
      </c>
      <c r="F10" s="25">
        <f>(D10+E10)/G10</f>
        <v>0.66669347056931494</v>
      </c>
      <c r="G10" s="13">
        <f>B10+D10+E10</f>
        <v>1243600</v>
      </c>
    </row>
    <row r="11" spans="1:7" x14ac:dyDescent="0.2">
      <c r="A11" s="83" t="s">
        <v>136</v>
      </c>
      <c r="B11" s="83"/>
      <c r="C11" s="83"/>
      <c r="D11" s="83"/>
      <c r="E11" s="83"/>
      <c r="F11" s="83"/>
      <c r="G11" s="83"/>
    </row>
    <row r="12" spans="1:7" x14ac:dyDescent="0.2">
      <c r="A12" s="5" t="s">
        <v>5</v>
      </c>
      <c r="B12" s="9">
        <f>Expenses!F14</f>
        <v>148500</v>
      </c>
      <c r="C12" s="11"/>
      <c r="D12" s="9">
        <f>Expenses!G14</f>
        <v>148500</v>
      </c>
      <c r="E12" s="9">
        <f>Expenses!H14</f>
        <v>112800</v>
      </c>
      <c r="F12" s="11"/>
      <c r="G12" s="9">
        <f t="shared" ref="G12:G31" si="2">SUM(B12:E12)</f>
        <v>409800</v>
      </c>
    </row>
    <row r="13" spans="1:7" x14ac:dyDescent="0.2">
      <c r="A13" s="5" t="s">
        <v>6</v>
      </c>
      <c r="B13" s="9">
        <f>Expenses!F23</f>
        <v>30630</v>
      </c>
      <c r="C13" s="11"/>
      <c r="D13" s="9">
        <f>Expenses!G23</f>
        <v>30630</v>
      </c>
      <c r="E13" s="9">
        <f>Expenses!H23</f>
        <v>28200</v>
      </c>
      <c r="F13" s="11"/>
      <c r="G13" s="9">
        <f t="shared" si="2"/>
        <v>89460</v>
      </c>
    </row>
    <row r="14" spans="1:7" x14ac:dyDescent="0.2">
      <c r="A14" s="5" t="s">
        <v>7</v>
      </c>
      <c r="B14" s="9">
        <f>Expenses!G38</f>
        <v>6508</v>
      </c>
      <c r="C14" s="11"/>
      <c r="D14" s="9">
        <f>Expenses!H38</f>
        <v>6508</v>
      </c>
      <c r="E14" s="9">
        <f>Expenses!I38</f>
        <v>0</v>
      </c>
      <c r="F14" s="11"/>
      <c r="G14" s="9">
        <f t="shared" si="2"/>
        <v>13016</v>
      </c>
    </row>
    <row r="15" spans="1:7" x14ac:dyDescent="0.2">
      <c r="A15" s="5" t="s">
        <v>8</v>
      </c>
      <c r="B15" s="27">
        <v>8199</v>
      </c>
      <c r="C15" s="11"/>
      <c r="D15" s="9">
        <f>Expenses!G49</f>
        <v>10000</v>
      </c>
      <c r="E15" s="9">
        <f>Expenses!H49</f>
        <v>5000</v>
      </c>
      <c r="F15" s="11"/>
      <c r="G15" s="27">
        <f t="shared" si="2"/>
        <v>23199</v>
      </c>
    </row>
    <row r="16" spans="1:7" x14ac:dyDescent="0.2">
      <c r="A16" s="5" t="s">
        <v>9</v>
      </c>
      <c r="B16" s="9">
        <f>Expenses!F61</f>
        <v>6000</v>
      </c>
      <c r="C16" s="11"/>
      <c r="D16" s="9">
        <f>Expenses!G61</f>
        <v>15000</v>
      </c>
      <c r="E16" s="9">
        <f>Expenses!H61</f>
        <v>4000</v>
      </c>
      <c r="F16" s="11"/>
      <c r="G16" s="9">
        <f t="shared" si="2"/>
        <v>25000</v>
      </c>
    </row>
    <row r="17" spans="1:9" s="14" customFormat="1" x14ac:dyDescent="0.2">
      <c r="A17" s="10" t="s">
        <v>66</v>
      </c>
      <c r="B17" s="12">
        <f>SUM(B18:B22)</f>
        <v>104700</v>
      </c>
      <c r="C17" s="11"/>
      <c r="D17" s="12">
        <f>SUM(D18:D22)</f>
        <v>26321</v>
      </c>
      <c r="E17" s="12">
        <f>SUM(E18:E22)</f>
        <v>5100</v>
      </c>
      <c r="F17" s="11"/>
      <c r="G17" s="13">
        <f t="shared" si="2"/>
        <v>136121</v>
      </c>
    </row>
    <row r="18" spans="1:9" s="20" customFormat="1" x14ac:dyDescent="0.2">
      <c r="A18" s="15" t="s">
        <v>70</v>
      </c>
      <c r="B18" s="19">
        <f>Expenses!G67</f>
        <v>15000</v>
      </c>
      <c r="C18" s="28"/>
      <c r="D18" s="19">
        <f>Expenses!H67</f>
        <v>5000</v>
      </c>
      <c r="E18" s="19">
        <f>Expenses!I67</f>
        <v>0</v>
      </c>
      <c r="F18" s="28"/>
      <c r="G18" s="19">
        <f t="shared" si="2"/>
        <v>20000</v>
      </c>
    </row>
    <row r="19" spans="1:9" s="20" customFormat="1" x14ac:dyDescent="0.2">
      <c r="A19" s="15" t="s">
        <v>71</v>
      </c>
      <c r="B19" s="19">
        <f>Expenses!G68</f>
        <v>8500</v>
      </c>
      <c r="C19" s="28"/>
      <c r="D19" s="19">
        <f>Expenses!H68</f>
        <v>0</v>
      </c>
      <c r="E19" s="19">
        <f>Expenses!I68</f>
        <v>0</v>
      </c>
      <c r="F19" s="28"/>
      <c r="G19" s="19">
        <f t="shared" si="2"/>
        <v>8500</v>
      </c>
    </row>
    <row r="20" spans="1:9" s="20" customFormat="1" x14ac:dyDescent="0.2">
      <c r="A20" s="15" t="s">
        <v>100</v>
      </c>
      <c r="B20" s="19">
        <f>Expenses!G69</f>
        <v>0</v>
      </c>
      <c r="C20" s="28"/>
      <c r="D20" s="19">
        <f>Expenses!H69</f>
        <v>0</v>
      </c>
      <c r="E20" s="19">
        <f>Expenses!I69</f>
        <v>5100</v>
      </c>
      <c r="F20" s="28"/>
      <c r="G20" s="19">
        <f t="shared" si="2"/>
        <v>5100</v>
      </c>
    </row>
    <row r="21" spans="1:9" s="20" customFormat="1" x14ac:dyDescent="0.2">
      <c r="A21" s="15" t="s">
        <v>98</v>
      </c>
      <c r="B21" s="19">
        <f>Expenses!G70</f>
        <v>31200</v>
      </c>
      <c r="C21" s="28"/>
      <c r="D21" s="19">
        <f>Expenses!H70</f>
        <v>21321</v>
      </c>
      <c r="E21" s="19">
        <f>Expenses!I70</f>
        <v>0</v>
      </c>
      <c r="F21" s="28"/>
      <c r="G21" s="19">
        <f t="shared" si="2"/>
        <v>52521</v>
      </c>
    </row>
    <row r="22" spans="1:9" s="20" customFormat="1" x14ac:dyDescent="0.2">
      <c r="A22" s="15" t="s">
        <v>99</v>
      </c>
      <c r="B22" s="19">
        <f>Expenses!G71</f>
        <v>50000</v>
      </c>
      <c r="C22" s="28"/>
      <c r="D22" s="19">
        <f>Expenses!H71</f>
        <v>0</v>
      </c>
      <c r="E22" s="19">
        <f>Expenses!I71</f>
        <v>0</v>
      </c>
      <c r="F22" s="28"/>
      <c r="G22" s="19">
        <f t="shared" si="2"/>
        <v>50000</v>
      </c>
    </row>
    <row r="23" spans="1:9" s="14" customFormat="1" x14ac:dyDescent="0.2">
      <c r="A23" s="10" t="s">
        <v>67</v>
      </c>
      <c r="B23" s="12">
        <f>SUM(B24:B29)</f>
        <v>60051</v>
      </c>
      <c r="C23" s="11"/>
      <c r="D23" s="12">
        <f>SUM(D24:D29)</f>
        <v>179964</v>
      </c>
      <c r="E23" s="12">
        <f>SUM(E24:E29)</f>
        <v>200000</v>
      </c>
      <c r="F23" s="11"/>
      <c r="G23" s="13">
        <f t="shared" si="2"/>
        <v>440015</v>
      </c>
    </row>
    <row r="24" spans="1:9" s="20" customFormat="1" ht="15" x14ac:dyDescent="0.2">
      <c r="A24" s="15" t="s">
        <v>137</v>
      </c>
      <c r="B24" s="29">
        <f>Expenses!F80</f>
        <v>28000</v>
      </c>
      <c r="C24" s="28"/>
      <c r="D24" s="29">
        <f>Expenses!G80</f>
        <v>148000</v>
      </c>
      <c r="E24" s="29">
        <f>Expenses!H80</f>
        <v>200000</v>
      </c>
      <c r="F24" s="28"/>
      <c r="G24" s="22">
        <f t="shared" si="2"/>
        <v>376000</v>
      </c>
    </row>
    <row r="25" spans="1:9" s="20" customFormat="1" x14ac:dyDescent="0.2">
      <c r="A25" s="15" t="s">
        <v>52</v>
      </c>
      <c r="B25" s="30">
        <f>Expenses!F81</f>
        <v>22001</v>
      </c>
      <c r="C25" s="28"/>
      <c r="D25" s="19">
        <f>Expenses!G81</f>
        <v>22003</v>
      </c>
      <c r="E25" s="19">
        <f>Expenses!H81</f>
        <v>0</v>
      </c>
      <c r="F25" s="28"/>
      <c r="G25" s="19">
        <f t="shared" si="2"/>
        <v>44004</v>
      </c>
    </row>
    <row r="26" spans="1:9" s="20" customFormat="1" x14ac:dyDescent="0.2">
      <c r="A26" s="15" t="s">
        <v>53</v>
      </c>
      <c r="B26" s="30">
        <f>Expenses!F82</f>
        <v>5250</v>
      </c>
      <c r="C26" s="28"/>
      <c r="D26" s="19">
        <f>Expenses!G82</f>
        <v>5250</v>
      </c>
      <c r="E26" s="19">
        <f>Expenses!H82</f>
        <v>0</v>
      </c>
      <c r="F26" s="28"/>
      <c r="G26" s="19">
        <f t="shared" si="2"/>
        <v>10500</v>
      </c>
    </row>
    <row r="27" spans="1:9" s="20" customFormat="1" ht="28.9" customHeight="1" x14ac:dyDescent="0.2">
      <c r="A27" s="15" t="s">
        <v>119</v>
      </c>
      <c r="B27" s="30">
        <f>Expenses!F83</f>
        <v>1500</v>
      </c>
      <c r="C27" s="28"/>
      <c r="D27" s="19">
        <f>Expenses!G83</f>
        <v>1500</v>
      </c>
      <c r="E27" s="19">
        <f>Expenses!H83</f>
        <v>0</v>
      </c>
      <c r="F27" s="28"/>
      <c r="G27" s="19">
        <f t="shared" si="2"/>
        <v>3000</v>
      </c>
    </row>
    <row r="28" spans="1:9" s="20" customFormat="1" x14ac:dyDescent="0.2">
      <c r="A28" s="15" t="s">
        <v>54</v>
      </c>
      <c r="B28" s="30">
        <f>Expenses!F84</f>
        <v>800</v>
      </c>
      <c r="C28" s="28"/>
      <c r="D28" s="19">
        <f>Expenses!G84</f>
        <v>1200</v>
      </c>
      <c r="E28" s="19">
        <f>Expenses!H84</f>
        <v>0</v>
      </c>
      <c r="F28" s="28"/>
      <c r="G28" s="19">
        <f t="shared" si="2"/>
        <v>2000</v>
      </c>
    </row>
    <row r="29" spans="1:9" s="20" customFormat="1" x14ac:dyDescent="0.2">
      <c r="A29" s="15" t="s">
        <v>55</v>
      </c>
      <c r="B29" s="30">
        <f>Expenses!F85</f>
        <v>2500</v>
      </c>
      <c r="C29" s="28"/>
      <c r="D29" s="19">
        <f>Expenses!G85</f>
        <v>2011</v>
      </c>
      <c r="E29" s="19">
        <f>Expenses!H85</f>
        <v>0</v>
      </c>
      <c r="F29" s="28"/>
      <c r="G29" s="19">
        <f t="shared" si="2"/>
        <v>4511</v>
      </c>
    </row>
    <row r="30" spans="1:9" x14ac:dyDescent="0.2">
      <c r="A30" s="31" t="s">
        <v>65</v>
      </c>
      <c r="B30" s="12">
        <f>B12+B13+B14+B15+B16+B17+B23</f>
        <v>364588</v>
      </c>
      <c r="C30" s="11"/>
      <c r="D30" s="12">
        <f>D12+D13+D14+D15+D16+D17+D23</f>
        <v>416923</v>
      </c>
      <c r="E30" s="12">
        <f>E12+E13+E14+E15+E16+E17+E23</f>
        <v>355100</v>
      </c>
      <c r="F30" s="11"/>
      <c r="G30" s="9">
        <f t="shared" si="2"/>
        <v>1136611</v>
      </c>
    </row>
    <row r="31" spans="1:9" x14ac:dyDescent="0.2">
      <c r="A31" s="31" t="s">
        <v>118</v>
      </c>
      <c r="B31" s="12">
        <f>Expenses!F93</f>
        <v>49912.097199999997</v>
      </c>
      <c r="C31" s="11"/>
      <c r="D31" s="12">
        <f>Expenses!G93</f>
        <v>57076.758699999998</v>
      </c>
      <c r="E31" s="32"/>
      <c r="F31" s="11"/>
      <c r="G31" s="9">
        <f t="shared" si="2"/>
        <v>106988.8559</v>
      </c>
    </row>
    <row r="32" spans="1:9" s="26" customFormat="1" x14ac:dyDescent="0.2">
      <c r="A32" s="33" t="s">
        <v>10</v>
      </c>
      <c r="B32" s="34">
        <f>SUM(B30:B31)</f>
        <v>414500.09720000002</v>
      </c>
      <c r="C32" s="25">
        <f>B32/G32</f>
        <v>0.33330664621219663</v>
      </c>
      <c r="D32" s="35">
        <f>SUM(D30:D31)</f>
        <v>473999.75870000001</v>
      </c>
      <c r="E32" s="35">
        <f>SUM(E30:E31)</f>
        <v>355100</v>
      </c>
      <c r="F32" s="25">
        <f>(D32+E32)/G32</f>
        <v>0.66669335378780337</v>
      </c>
      <c r="G32" s="24">
        <f>SUM(B32+D32+E32)</f>
        <v>1243599.8559000001</v>
      </c>
      <c r="H32" s="36"/>
      <c r="I32" s="37"/>
    </row>
    <row r="33" spans="1:9" ht="15" x14ac:dyDescent="0.2">
      <c r="A33" s="33" t="s">
        <v>138</v>
      </c>
      <c r="B33" s="34">
        <f>B10-B32</f>
        <v>-9.7200000018347055E-2</v>
      </c>
      <c r="C33" s="7"/>
      <c r="D33" s="35">
        <f>D10-D32</f>
        <v>0.2412999999942258</v>
      </c>
      <c r="E33" s="35">
        <f>E10-E32</f>
        <v>0</v>
      </c>
      <c r="F33" s="7"/>
      <c r="G33" s="35">
        <f>G10-G32</f>
        <v>0.14409999991767108</v>
      </c>
      <c r="H33" s="36"/>
      <c r="I33" s="38"/>
    </row>
    <row r="35" spans="1:9" ht="15" x14ac:dyDescent="0.2">
      <c r="A35" s="39" t="s">
        <v>139</v>
      </c>
    </row>
    <row r="36" spans="1:9" ht="15" x14ac:dyDescent="0.2">
      <c r="A36" s="39" t="s">
        <v>140</v>
      </c>
    </row>
    <row r="37" spans="1:9" ht="15" x14ac:dyDescent="0.2">
      <c r="A37" s="39" t="s">
        <v>141</v>
      </c>
    </row>
    <row r="38" spans="1:9" ht="15" x14ac:dyDescent="0.2">
      <c r="A38" s="39" t="s">
        <v>142</v>
      </c>
    </row>
    <row r="39" spans="1:9" ht="15" x14ac:dyDescent="0.2">
      <c r="A39" s="39" t="s">
        <v>143</v>
      </c>
    </row>
    <row r="40" spans="1:9" ht="15" x14ac:dyDescent="0.2">
      <c r="A40" s="39" t="s">
        <v>144</v>
      </c>
    </row>
    <row r="41" spans="1:9" ht="15" x14ac:dyDescent="0.2">
      <c r="A41" s="39" t="s">
        <v>145</v>
      </c>
    </row>
    <row r="42" spans="1:9" ht="15" x14ac:dyDescent="0.2">
      <c r="A42" s="39" t="s">
        <v>146</v>
      </c>
    </row>
    <row r="43" spans="1:9" ht="15" x14ac:dyDescent="0.2">
      <c r="A43" s="39" t="s">
        <v>147</v>
      </c>
    </row>
  </sheetData>
  <mergeCells count="2">
    <mergeCell ref="A11:G11"/>
    <mergeCell ref="A2:G2"/>
  </mergeCells>
  <pageMargins left="0.7" right="0.7"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opLeftCell="A109" zoomScaleNormal="100" workbookViewId="0">
      <selection activeCell="C7" sqref="C7"/>
    </sheetView>
  </sheetViews>
  <sheetFormatPr defaultColWidth="8.85546875" defaultRowHeight="15.75" x14ac:dyDescent="0.25"/>
  <cols>
    <col min="1" max="1" width="6" style="44" customWidth="1"/>
    <col min="2" max="2" width="20.28515625" style="43" customWidth="1"/>
    <col min="3" max="3" width="16" style="43" customWidth="1"/>
    <col min="4" max="4" width="19.28515625" style="44" customWidth="1"/>
    <col min="5" max="5" width="12" style="44" customWidth="1"/>
    <col min="6" max="6" width="13.7109375" style="45" customWidth="1"/>
    <col min="7" max="7" width="12.7109375" style="45" customWidth="1"/>
    <col min="8" max="8" width="12.5703125" style="45" customWidth="1"/>
    <col min="9" max="9" width="10.5703125" style="44" customWidth="1"/>
    <col min="10" max="10" width="18.28515625" style="44" customWidth="1"/>
    <col min="11" max="16384" width="8.85546875" style="44"/>
  </cols>
  <sheetData>
    <row r="1" spans="1:9" x14ac:dyDescent="0.25">
      <c r="A1" s="42" t="s">
        <v>148</v>
      </c>
    </row>
    <row r="2" spans="1:9" x14ac:dyDescent="0.25">
      <c r="B2" s="46"/>
    </row>
    <row r="3" spans="1:9" ht="67.900000000000006" customHeight="1" x14ac:dyDescent="0.25">
      <c r="B3" s="104" t="s">
        <v>126</v>
      </c>
      <c r="C3" s="104"/>
      <c r="D3" s="104"/>
      <c r="E3" s="104"/>
      <c r="F3" s="104"/>
      <c r="G3" s="104"/>
      <c r="H3" s="104"/>
      <c r="I3" s="104"/>
    </row>
    <row r="4" spans="1:9" s="47" customFormat="1" ht="38.25" x14ac:dyDescent="0.2">
      <c r="B4" s="48" t="s">
        <v>22</v>
      </c>
      <c r="C4" s="48" t="s">
        <v>11</v>
      </c>
      <c r="D4" s="48" t="s">
        <v>111</v>
      </c>
      <c r="E4" s="48" t="s">
        <v>112</v>
      </c>
      <c r="F4" s="1" t="s">
        <v>45</v>
      </c>
      <c r="G4" s="1" t="s">
        <v>12</v>
      </c>
      <c r="H4" s="1" t="s">
        <v>44</v>
      </c>
      <c r="I4" s="1" t="s">
        <v>46</v>
      </c>
    </row>
    <row r="5" spans="1:9" s="4" customFormat="1" ht="12.75" x14ac:dyDescent="0.2">
      <c r="B5" s="49" t="s">
        <v>149</v>
      </c>
      <c r="C5" s="49" t="s">
        <v>13</v>
      </c>
      <c r="D5" s="50">
        <v>80435</v>
      </c>
      <c r="E5" s="51">
        <v>0.69</v>
      </c>
      <c r="F5" s="52">
        <v>27750</v>
      </c>
      <c r="G5" s="52">
        <v>27750</v>
      </c>
      <c r="H5" s="52">
        <v>0</v>
      </c>
      <c r="I5" s="52">
        <f>SUM(F5:H5)</f>
        <v>55500</v>
      </c>
    </row>
    <row r="6" spans="1:9" s="4" customFormat="1" ht="12.75" x14ac:dyDescent="0.2">
      <c r="B6" s="49" t="s">
        <v>150</v>
      </c>
      <c r="C6" s="49" t="s">
        <v>14</v>
      </c>
      <c r="D6" s="50">
        <v>50500</v>
      </c>
      <c r="E6" s="51">
        <v>1</v>
      </c>
      <c r="F6" s="52">
        <v>25250</v>
      </c>
      <c r="G6" s="52">
        <v>25250</v>
      </c>
      <c r="H6" s="52">
        <v>0</v>
      </c>
      <c r="I6" s="52">
        <f t="shared" ref="I6:I10" si="0">SUM(F6:H6)</f>
        <v>50500</v>
      </c>
    </row>
    <row r="7" spans="1:9" s="4" customFormat="1" ht="12.75" x14ac:dyDescent="0.2">
      <c r="B7" s="49" t="s">
        <v>57</v>
      </c>
      <c r="C7" s="49" t="s">
        <v>59</v>
      </c>
      <c r="D7" s="50">
        <v>59000</v>
      </c>
      <c r="E7" s="51">
        <v>1</v>
      </c>
      <c r="F7" s="52">
        <v>29500</v>
      </c>
      <c r="G7" s="52">
        <v>29500</v>
      </c>
      <c r="H7" s="52">
        <v>0</v>
      </c>
      <c r="I7" s="52">
        <f t="shared" si="0"/>
        <v>59000</v>
      </c>
    </row>
    <row r="8" spans="1:9" s="4" customFormat="1" ht="12.75" x14ac:dyDescent="0.2">
      <c r="B8" s="49" t="s">
        <v>58</v>
      </c>
      <c r="C8" s="49" t="s">
        <v>75</v>
      </c>
      <c r="D8" s="50">
        <v>61000</v>
      </c>
      <c r="E8" s="51">
        <v>1</v>
      </c>
      <c r="F8" s="52">
        <v>30500</v>
      </c>
      <c r="G8" s="52">
        <v>30500</v>
      </c>
      <c r="H8" s="52">
        <v>0</v>
      </c>
      <c r="I8" s="52">
        <f t="shared" si="0"/>
        <v>61000</v>
      </c>
    </row>
    <row r="9" spans="1:9" s="4" customFormat="1" ht="12.75" x14ac:dyDescent="0.2">
      <c r="B9" s="49" t="s">
        <v>63</v>
      </c>
      <c r="C9" s="49" t="s">
        <v>64</v>
      </c>
      <c r="D9" s="50">
        <v>51000</v>
      </c>
      <c r="E9" s="51">
        <v>1</v>
      </c>
      <c r="F9" s="52">
        <v>25500</v>
      </c>
      <c r="G9" s="52">
        <v>25500</v>
      </c>
      <c r="H9" s="52">
        <v>0</v>
      </c>
      <c r="I9" s="52">
        <f t="shared" si="0"/>
        <v>51000</v>
      </c>
    </row>
    <row r="10" spans="1:9" s="4" customFormat="1" ht="12.75" x14ac:dyDescent="0.2">
      <c r="B10" s="49" t="s">
        <v>151</v>
      </c>
      <c r="C10" s="49" t="s">
        <v>76</v>
      </c>
      <c r="D10" s="50">
        <v>40000</v>
      </c>
      <c r="E10" s="51">
        <v>0.5</v>
      </c>
      <c r="F10" s="52">
        <v>10000</v>
      </c>
      <c r="G10" s="52">
        <v>10000</v>
      </c>
      <c r="H10" s="52">
        <v>0</v>
      </c>
      <c r="I10" s="52">
        <f t="shared" si="0"/>
        <v>20000</v>
      </c>
    </row>
    <row r="11" spans="1:9" s="4" customFormat="1" ht="12.75" x14ac:dyDescent="0.2">
      <c r="B11" s="49" t="s">
        <v>108</v>
      </c>
      <c r="C11" s="49" t="s">
        <v>73</v>
      </c>
      <c r="D11" s="50">
        <v>69500</v>
      </c>
      <c r="E11" s="51">
        <v>1</v>
      </c>
      <c r="F11" s="52">
        <v>0</v>
      </c>
      <c r="G11" s="52">
        <v>0</v>
      </c>
      <c r="H11" s="52">
        <v>69500</v>
      </c>
      <c r="I11" s="52">
        <f t="shared" ref="I11:I14" si="1">SUM(F11:H11)</f>
        <v>69500</v>
      </c>
    </row>
    <row r="12" spans="1:9" s="4" customFormat="1" ht="12.75" x14ac:dyDescent="0.2">
      <c r="B12" s="49" t="s">
        <v>109</v>
      </c>
      <c r="C12" s="49" t="s">
        <v>107</v>
      </c>
      <c r="D12" s="50">
        <v>43300</v>
      </c>
      <c r="E12" s="51">
        <v>1</v>
      </c>
      <c r="F12" s="52">
        <v>0</v>
      </c>
      <c r="G12" s="52">
        <v>0</v>
      </c>
      <c r="H12" s="52">
        <v>43300</v>
      </c>
      <c r="I12" s="52">
        <f t="shared" si="1"/>
        <v>43300</v>
      </c>
    </row>
    <row r="13" spans="1:9" s="4" customFormat="1" ht="25.5" x14ac:dyDescent="0.2">
      <c r="B13" s="49" t="s">
        <v>123</v>
      </c>
      <c r="C13" s="49" t="s">
        <v>122</v>
      </c>
      <c r="D13" s="50">
        <v>100000</v>
      </c>
      <c r="E13" s="51">
        <v>1</v>
      </c>
      <c r="F13" s="52">
        <v>0</v>
      </c>
      <c r="G13" s="52">
        <v>0</v>
      </c>
      <c r="H13" s="52">
        <v>0</v>
      </c>
      <c r="I13" s="52">
        <f t="shared" si="1"/>
        <v>0</v>
      </c>
    </row>
    <row r="14" spans="1:9" s="26" customFormat="1" ht="12.75" x14ac:dyDescent="0.2">
      <c r="B14" s="31" t="s">
        <v>15</v>
      </c>
      <c r="C14" s="53"/>
      <c r="D14" s="54"/>
      <c r="E14" s="54"/>
      <c r="F14" s="55">
        <f>SUM(F5:F13)</f>
        <v>148500</v>
      </c>
      <c r="G14" s="55">
        <f>SUM(G5:G13)</f>
        <v>148500</v>
      </c>
      <c r="H14" s="55">
        <f>SUM(H5:H13)</f>
        <v>112800</v>
      </c>
      <c r="I14" s="55">
        <f t="shared" si="1"/>
        <v>409800</v>
      </c>
    </row>
    <row r="15" spans="1:9" ht="30" customHeight="1" x14ac:dyDescent="0.25"/>
    <row r="16" spans="1:9" x14ac:dyDescent="0.25">
      <c r="A16" s="56" t="s">
        <v>152</v>
      </c>
    </row>
    <row r="18" spans="1:10" s="47" customFormat="1" ht="38.25" x14ac:dyDescent="0.2">
      <c r="B18" s="85" t="s">
        <v>16</v>
      </c>
      <c r="C18" s="85"/>
      <c r="D18" s="57" t="s">
        <v>17</v>
      </c>
      <c r="E18" s="57" t="s">
        <v>18</v>
      </c>
      <c r="F18" s="58" t="s">
        <v>45</v>
      </c>
      <c r="G18" s="58" t="s">
        <v>12</v>
      </c>
      <c r="H18" s="1" t="s">
        <v>44</v>
      </c>
      <c r="I18" s="1" t="s">
        <v>46</v>
      </c>
    </row>
    <row r="19" spans="1:10" s="4" customFormat="1" ht="12.75" x14ac:dyDescent="0.2">
      <c r="B19" s="88" t="s">
        <v>19</v>
      </c>
      <c r="C19" s="88"/>
      <c r="D19" s="59">
        <v>0.153</v>
      </c>
      <c r="E19" s="50">
        <f>F14</f>
        <v>148500</v>
      </c>
      <c r="F19" s="60">
        <v>11360</v>
      </c>
      <c r="G19" s="60">
        <v>11360</v>
      </c>
      <c r="H19" s="52">
        <v>0</v>
      </c>
      <c r="I19" s="52">
        <f>SUM(F19:H19)</f>
        <v>22720</v>
      </c>
      <c r="J19" s="61"/>
    </row>
    <row r="20" spans="1:10" s="4" customFormat="1" ht="12.75" x14ac:dyDescent="0.2">
      <c r="B20" s="88" t="s">
        <v>20</v>
      </c>
      <c r="C20" s="88"/>
      <c r="D20" s="59">
        <v>6.2399999999999997E-2</v>
      </c>
      <c r="E20" s="50">
        <f>F14</f>
        <v>148500</v>
      </c>
      <c r="F20" s="60">
        <v>4633</v>
      </c>
      <c r="G20" s="60">
        <v>4633</v>
      </c>
      <c r="H20" s="52">
        <v>0</v>
      </c>
      <c r="I20" s="52">
        <f>SUM(F20:H20)</f>
        <v>9266</v>
      </c>
      <c r="J20" s="61"/>
    </row>
    <row r="21" spans="1:10" s="4" customFormat="1" ht="12.75" x14ac:dyDescent="0.2">
      <c r="B21" s="88" t="s">
        <v>21</v>
      </c>
      <c r="C21" s="88"/>
      <c r="D21" s="62">
        <v>0.19713</v>
      </c>
      <c r="E21" s="50">
        <f>F14</f>
        <v>148500</v>
      </c>
      <c r="F21" s="60">
        <v>14637</v>
      </c>
      <c r="G21" s="60">
        <v>14637</v>
      </c>
      <c r="H21" s="52">
        <v>0</v>
      </c>
      <c r="I21" s="52">
        <f>SUM(F21:H21)</f>
        <v>29274</v>
      </c>
      <c r="J21" s="61"/>
    </row>
    <row r="22" spans="1:10" s="4" customFormat="1" ht="12.75" x14ac:dyDescent="0.2">
      <c r="B22" s="89" t="s">
        <v>153</v>
      </c>
      <c r="C22" s="90"/>
      <c r="D22" s="59"/>
      <c r="E22" s="50"/>
      <c r="F22" s="60">
        <v>0</v>
      </c>
      <c r="G22" s="60">
        <v>0</v>
      </c>
      <c r="H22" s="52">
        <v>28200</v>
      </c>
      <c r="I22" s="52">
        <f>SUM(F22:H22)</f>
        <v>28200</v>
      </c>
      <c r="J22" s="61"/>
    </row>
    <row r="23" spans="1:10" s="26" customFormat="1" ht="12.75" x14ac:dyDescent="0.2">
      <c r="B23" s="108" t="s">
        <v>15</v>
      </c>
      <c r="C23" s="108"/>
      <c r="D23" s="54"/>
      <c r="E23" s="54"/>
      <c r="F23" s="55">
        <f>SUM(F19:F22)</f>
        <v>30630</v>
      </c>
      <c r="G23" s="55">
        <f>SUM(G19:G22)</f>
        <v>30630</v>
      </c>
      <c r="H23" s="55">
        <f>SUM(H19:H22)</f>
        <v>28200</v>
      </c>
      <c r="I23" s="55">
        <f>SUM(F23:H23)</f>
        <v>89460</v>
      </c>
    </row>
    <row r="24" spans="1:10" x14ac:dyDescent="0.25">
      <c r="B24" s="107" t="s">
        <v>154</v>
      </c>
      <c r="C24" s="107"/>
      <c r="D24" s="107"/>
      <c r="E24" s="107"/>
      <c r="F24" s="107"/>
      <c r="G24" s="107"/>
      <c r="H24" s="107"/>
      <c r="I24" s="107"/>
    </row>
    <row r="25" spans="1:10" x14ac:dyDescent="0.25">
      <c r="B25" s="43" t="s">
        <v>120</v>
      </c>
      <c r="C25" s="63"/>
      <c r="D25" s="64"/>
    </row>
    <row r="26" spans="1:10" ht="30" customHeight="1" x14ac:dyDescent="0.25">
      <c r="B26" s="63"/>
      <c r="C26" s="63"/>
      <c r="D26" s="64"/>
    </row>
    <row r="27" spans="1:10" x14ac:dyDescent="0.25">
      <c r="A27" s="42" t="s">
        <v>155</v>
      </c>
    </row>
    <row r="28" spans="1:10" x14ac:dyDescent="0.25">
      <c r="B28" s="42"/>
    </row>
    <row r="29" spans="1:10" ht="31.15" customHeight="1" x14ac:dyDescent="0.25">
      <c r="B29" s="105" t="s">
        <v>170</v>
      </c>
      <c r="C29" s="105"/>
      <c r="D29" s="105"/>
      <c r="E29" s="105"/>
      <c r="F29" s="105"/>
      <c r="G29" s="105"/>
      <c r="H29" s="105"/>
      <c r="I29" s="105"/>
    </row>
    <row r="30" spans="1:10" s="47" customFormat="1" ht="38.25" x14ac:dyDescent="0.2">
      <c r="B30" s="57" t="s">
        <v>23</v>
      </c>
      <c r="C30" s="57" t="s">
        <v>24</v>
      </c>
      <c r="D30" s="57" t="s">
        <v>25</v>
      </c>
      <c r="E30" s="85" t="s">
        <v>26</v>
      </c>
      <c r="F30" s="85"/>
      <c r="G30" s="58" t="s">
        <v>45</v>
      </c>
      <c r="H30" s="58" t="s">
        <v>12</v>
      </c>
      <c r="I30" s="1" t="s">
        <v>44</v>
      </c>
      <c r="J30" s="1" t="s">
        <v>46</v>
      </c>
    </row>
    <row r="31" spans="1:10" s="4" customFormat="1" ht="12.75" x14ac:dyDescent="0.2">
      <c r="B31" s="5" t="s">
        <v>27</v>
      </c>
      <c r="C31" s="5" t="s">
        <v>28</v>
      </c>
      <c r="D31" s="5" t="s">
        <v>29</v>
      </c>
      <c r="E31" s="111" t="s">
        <v>77</v>
      </c>
      <c r="F31" s="111"/>
      <c r="G31" s="52">
        <v>800</v>
      </c>
      <c r="H31" s="52">
        <v>800</v>
      </c>
      <c r="I31" s="52">
        <v>0</v>
      </c>
      <c r="J31" s="52">
        <f>SUM(G31:I31)</f>
        <v>1600</v>
      </c>
    </row>
    <row r="32" spans="1:10" s="4" customFormat="1" ht="12.75" x14ac:dyDescent="0.2">
      <c r="B32" s="5"/>
      <c r="C32" s="5"/>
      <c r="D32" s="5" t="s">
        <v>30</v>
      </c>
      <c r="E32" s="111" t="s">
        <v>78</v>
      </c>
      <c r="F32" s="111"/>
      <c r="G32" s="52">
        <v>2196</v>
      </c>
      <c r="H32" s="52">
        <v>2196</v>
      </c>
      <c r="I32" s="52">
        <v>0</v>
      </c>
      <c r="J32" s="52">
        <f t="shared" ref="J32:J38" si="2">SUM(G32:I32)</f>
        <v>4392</v>
      </c>
    </row>
    <row r="33" spans="1:10" s="4" customFormat="1" ht="25.5" x14ac:dyDescent="0.2">
      <c r="B33" s="5"/>
      <c r="C33" s="5"/>
      <c r="D33" s="5" t="s">
        <v>31</v>
      </c>
      <c r="E33" s="111" t="s">
        <v>79</v>
      </c>
      <c r="F33" s="111"/>
      <c r="G33" s="52">
        <v>852</v>
      </c>
      <c r="H33" s="52">
        <v>852</v>
      </c>
      <c r="I33" s="52">
        <v>0</v>
      </c>
      <c r="J33" s="52">
        <f t="shared" si="2"/>
        <v>1704</v>
      </c>
    </row>
    <row r="34" spans="1:10" s="4" customFormat="1" ht="12.75" x14ac:dyDescent="0.2">
      <c r="B34" s="5" t="s">
        <v>32</v>
      </c>
      <c r="C34" s="5"/>
      <c r="D34" s="5" t="s">
        <v>33</v>
      </c>
      <c r="E34" s="111" t="s">
        <v>80</v>
      </c>
      <c r="F34" s="111"/>
      <c r="G34" s="52">
        <v>736</v>
      </c>
      <c r="H34" s="52">
        <v>736</v>
      </c>
      <c r="I34" s="52">
        <v>0</v>
      </c>
      <c r="J34" s="52">
        <f t="shared" si="2"/>
        <v>1472</v>
      </c>
    </row>
    <row r="35" spans="1:10" s="4" customFormat="1" ht="12.75" x14ac:dyDescent="0.2">
      <c r="B35" s="5" t="s">
        <v>34</v>
      </c>
      <c r="C35" s="5" t="s">
        <v>124</v>
      </c>
      <c r="D35" s="5" t="s">
        <v>104</v>
      </c>
      <c r="E35" s="111" t="s">
        <v>60</v>
      </c>
      <c r="F35" s="111"/>
      <c r="G35" s="52">
        <v>400</v>
      </c>
      <c r="H35" s="52">
        <v>400</v>
      </c>
      <c r="I35" s="52">
        <v>0</v>
      </c>
      <c r="J35" s="52">
        <f t="shared" si="2"/>
        <v>800</v>
      </c>
    </row>
    <row r="36" spans="1:10" s="4" customFormat="1" ht="12.75" x14ac:dyDescent="0.2">
      <c r="B36" s="5"/>
      <c r="C36" s="5"/>
      <c r="D36" s="5" t="s">
        <v>105</v>
      </c>
      <c r="E36" s="111" t="s">
        <v>61</v>
      </c>
      <c r="F36" s="111"/>
      <c r="G36" s="52">
        <v>1098</v>
      </c>
      <c r="H36" s="52">
        <v>1098</v>
      </c>
      <c r="I36" s="52">
        <v>0</v>
      </c>
      <c r="J36" s="52">
        <f t="shared" si="2"/>
        <v>2196</v>
      </c>
    </row>
    <row r="37" spans="1:10" s="4" customFormat="1" ht="25.5" x14ac:dyDescent="0.2">
      <c r="B37" s="5"/>
      <c r="C37" s="5"/>
      <c r="D37" s="5" t="s">
        <v>106</v>
      </c>
      <c r="E37" s="111" t="s">
        <v>62</v>
      </c>
      <c r="F37" s="111"/>
      <c r="G37" s="52">
        <v>426</v>
      </c>
      <c r="H37" s="52">
        <v>426</v>
      </c>
      <c r="I37" s="52">
        <v>0</v>
      </c>
      <c r="J37" s="52">
        <f t="shared" si="2"/>
        <v>852</v>
      </c>
    </row>
    <row r="38" spans="1:10" s="26" customFormat="1" ht="12.75" x14ac:dyDescent="0.2">
      <c r="B38" s="65" t="s">
        <v>15</v>
      </c>
      <c r="C38" s="66"/>
      <c r="D38" s="54"/>
      <c r="E38" s="54"/>
      <c r="F38" s="54"/>
      <c r="G38" s="55">
        <f>SUM(G31:G37)</f>
        <v>6508</v>
      </c>
      <c r="H38" s="55">
        <f>SUM(H31:H37)</f>
        <v>6508</v>
      </c>
      <c r="I38" s="55">
        <f>SUM(I31:I37)</f>
        <v>0</v>
      </c>
      <c r="J38" s="55">
        <f t="shared" si="2"/>
        <v>13016</v>
      </c>
    </row>
    <row r="39" spans="1:10" x14ac:dyDescent="0.25">
      <c r="B39" s="102" t="s">
        <v>156</v>
      </c>
      <c r="C39" s="102"/>
      <c r="D39" s="102"/>
      <c r="E39" s="102"/>
      <c r="F39" s="102"/>
      <c r="G39" s="102"/>
      <c r="H39" s="102"/>
      <c r="I39" s="102"/>
    </row>
    <row r="40" spans="1:10" ht="21.6" customHeight="1" x14ac:dyDescent="0.25">
      <c r="B40" s="116" t="s">
        <v>87</v>
      </c>
      <c r="C40" s="117"/>
      <c r="D40" s="117"/>
      <c r="E40" s="117"/>
      <c r="F40" s="117"/>
      <c r="G40" s="117"/>
      <c r="H40" s="117"/>
      <c r="I40" s="117"/>
      <c r="J40" s="117"/>
    </row>
    <row r="41" spans="1:10" ht="77.45" customHeight="1" x14ac:dyDescent="0.25">
      <c r="B41" s="118" t="s">
        <v>157</v>
      </c>
      <c r="C41" s="117"/>
      <c r="D41" s="117"/>
      <c r="E41" s="117"/>
      <c r="F41" s="117"/>
      <c r="G41" s="117"/>
      <c r="H41" s="117"/>
      <c r="I41" s="117"/>
      <c r="J41" s="117"/>
    </row>
    <row r="42" spans="1:10" ht="30" customHeight="1" x14ac:dyDescent="0.25"/>
    <row r="43" spans="1:10" x14ac:dyDescent="0.25">
      <c r="A43" s="42" t="s">
        <v>158</v>
      </c>
    </row>
    <row r="44" spans="1:10" x14ac:dyDescent="0.25">
      <c r="B44" s="46"/>
    </row>
    <row r="45" spans="1:10" ht="129" customHeight="1" x14ac:dyDescent="0.25">
      <c r="B45" s="106" t="s">
        <v>127</v>
      </c>
      <c r="C45" s="106"/>
      <c r="D45" s="106"/>
      <c r="E45" s="106"/>
      <c r="F45" s="106"/>
      <c r="G45" s="106"/>
      <c r="H45" s="106"/>
      <c r="I45" s="106"/>
    </row>
    <row r="46" spans="1:10" s="47" customFormat="1" ht="63.75" x14ac:dyDescent="0.2">
      <c r="B46" s="85" t="s">
        <v>35</v>
      </c>
      <c r="C46" s="85"/>
      <c r="D46" s="85"/>
      <c r="E46" s="57" t="s">
        <v>26</v>
      </c>
      <c r="F46" s="58" t="s">
        <v>45</v>
      </c>
      <c r="G46" s="58" t="s">
        <v>12</v>
      </c>
      <c r="H46" s="1" t="s">
        <v>44</v>
      </c>
      <c r="I46" s="1" t="s">
        <v>46</v>
      </c>
      <c r="J46" s="57" t="s">
        <v>159</v>
      </c>
    </row>
    <row r="47" spans="1:10" s="4" customFormat="1" ht="12.75" x14ac:dyDescent="0.2">
      <c r="B47" s="88" t="s">
        <v>74</v>
      </c>
      <c r="C47" s="88"/>
      <c r="D47" s="88"/>
      <c r="E47" s="5" t="s">
        <v>82</v>
      </c>
      <c r="F47" s="52">
        <v>0</v>
      </c>
      <c r="G47" s="52">
        <v>0</v>
      </c>
      <c r="H47" s="52">
        <v>5000</v>
      </c>
      <c r="I47" s="52">
        <f>SUM(F47:H47)</f>
        <v>5000</v>
      </c>
      <c r="J47" s="67" t="s">
        <v>36</v>
      </c>
    </row>
    <row r="48" spans="1:10" s="4" customFormat="1" ht="12.75" x14ac:dyDescent="0.2">
      <c r="B48" s="109" t="s">
        <v>81</v>
      </c>
      <c r="C48" s="109"/>
      <c r="D48" s="109"/>
      <c r="E48" s="68" t="s">
        <v>114</v>
      </c>
      <c r="F48" s="52">
        <v>8199</v>
      </c>
      <c r="G48" s="52">
        <v>10000</v>
      </c>
      <c r="H48" s="52">
        <v>0</v>
      </c>
      <c r="I48" s="52">
        <f t="shared" ref="I48:I49" si="3">SUM(F48:H48)</f>
        <v>18199</v>
      </c>
      <c r="J48" s="67" t="s">
        <v>56</v>
      </c>
    </row>
    <row r="49" spans="1:10" s="26" customFormat="1" ht="12.75" x14ac:dyDescent="0.2">
      <c r="B49" s="65" t="s">
        <v>15</v>
      </c>
      <c r="C49" s="66"/>
      <c r="D49" s="66"/>
      <c r="E49" s="66"/>
      <c r="F49" s="55">
        <f>SUM(F47:F48)</f>
        <v>8199</v>
      </c>
      <c r="G49" s="55">
        <f>SUM(G47:G48)</f>
        <v>10000</v>
      </c>
      <c r="H49" s="55">
        <f>SUM(H47:H48)</f>
        <v>5000</v>
      </c>
      <c r="I49" s="55">
        <f t="shared" si="3"/>
        <v>23199</v>
      </c>
      <c r="J49" s="69"/>
    </row>
    <row r="50" spans="1:10" ht="130.15" customHeight="1" x14ac:dyDescent="0.25">
      <c r="B50" s="102" t="s">
        <v>160</v>
      </c>
      <c r="C50" s="102"/>
      <c r="D50" s="102"/>
      <c r="E50" s="102"/>
      <c r="F50" s="102"/>
      <c r="G50" s="102"/>
      <c r="H50" s="102"/>
      <c r="I50" s="102"/>
    </row>
    <row r="51" spans="1:10" ht="30" customHeight="1" x14ac:dyDescent="0.25"/>
    <row r="52" spans="1:10" x14ac:dyDescent="0.25">
      <c r="A52" s="42" t="s">
        <v>161</v>
      </c>
    </row>
    <row r="53" spans="1:10" x14ac:dyDescent="0.25">
      <c r="B53" s="42"/>
    </row>
    <row r="54" spans="1:10" ht="70.900000000000006" customHeight="1" x14ac:dyDescent="0.25">
      <c r="B54" s="105" t="s">
        <v>171</v>
      </c>
      <c r="C54" s="105"/>
      <c r="D54" s="105"/>
      <c r="E54" s="105"/>
      <c r="F54" s="105"/>
      <c r="G54" s="105"/>
      <c r="H54" s="105"/>
      <c r="I54" s="105"/>
    </row>
    <row r="55" spans="1:10" s="47" customFormat="1" ht="63.75" x14ac:dyDescent="0.2">
      <c r="B55" s="112" t="s">
        <v>35</v>
      </c>
      <c r="C55" s="113"/>
      <c r="D55" s="112" t="s">
        <v>26</v>
      </c>
      <c r="E55" s="113"/>
      <c r="F55" s="58" t="s">
        <v>45</v>
      </c>
      <c r="G55" s="58" t="s">
        <v>12</v>
      </c>
      <c r="H55" s="1" t="s">
        <v>44</v>
      </c>
      <c r="I55" s="1" t="s">
        <v>46</v>
      </c>
      <c r="J55" s="57" t="s">
        <v>159</v>
      </c>
    </row>
    <row r="56" spans="1:10" s="4" customFormat="1" ht="12.75" x14ac:dyDescent="0.2">
      <c r="B56" s="89" t="s">
        <v>83</v>
      </c>
      <c r="C56" s="90"/>
      <c r="D56" s="114" t="s">
        <v>128</v>
      </c>
      <c r="E56" s="115"/>
      <c r="F56" s="52">
        <v>0</v>
      </c>
      <c r="G56" s="52">
        <v>2400</v>
      </c>
      <c r="H56" s="52">
        <v>0</v>
      </c>
      <c r="I56" s="52">
        <f>F56+G56+H56</f>
        <v>2400</v>
      </c>
      <c r="J56" s="67" t="s">
        <v>37</v>
      </c>
    </row>
    <row r="57" spans="1:10" s="4" customFormat="1" ht="12.75" x14ac:dyDescent="0.2">
      <c r="B57" s="114" t="s">
        <v>84</v>
      </c>
      <c r="C57" s="115"/>
      <c r="D57" s="89" t="s">
        <v>86</v>
      </c>
      <c r="E57" s="90"/>
      <c r="F57" s="52">
        <v>4000</v>
      </c>
      <c r="G57" s="52">
        <v>4000</v>
      </c>
      <c r="H57" s="52">
        <v>0</v>
      </c>
      <c r="I57" s="52">
        <f>F57+G57+H57</f>
        <v>8000</v>
      </c>
      <c r="J57" s="67" t="s">
        <v>36</v>
      </c>
    </row>
    <row r="58" spans="1:10" s="4" customFormat="1" ht="12.75" x14ac:dyDescent="0.2">
      <c r="B58" s="89" t="s">
        <v>90</v>
      </c>
      <c r="C58" s="90"/>
      <c r="D58" s="89" t="s">
        <v>86</v>
      </c>
      <c r="E58" s="90"/>
      <c r="F58" s="52">
        <v>2000</v>
      </c>
      <c r="G58" s="52">
        <v>2000</v>
      </c>
      <c r="H58" s="52">
        <v>4000</v>
      </c>
      <c r="I58" s="52">
        <f>F58+G58+H58</f>
        <v>8000</v>
      </c>
      <c r="J58" s="67" t="s">
        <v>36</v>
      </c>
    </row>
    <row r="59" spans="1:10" s="4" customFormat="1" ht="12.75" x14ac:dyDescent="0.2">
      <c r="B59" s="89" t="s">
        <v>85</v>
      </c>
      <c r="C59" s="90"/>
      <c r="D59" s="114" t="s">
        <v>128</v>
      </c>
      <c r="E59" s="115"/>
      <c r="F59" s="52">
        <v>0</v>
      </c>
      <c r="G59" s="52">
        <v>2400</v>
      </c>
      <c r="H59" s="52">
        <v>0</v>
      </c>
      <c r="I59" s="52">
        <f t="shared" ref="I59:I61" si="4">SUM(F59:H59)</f>
        <v>2400</v>
      </c>
      <c r="J59" s="67" t="s">
        <v>37</v>
      </c>
    </row>
    <row r="60" spans="1:10" s="4" customFormat="1" ht="12.75" x14ac:dyDescent="0.2">
      <c r="B60" s="70" t="s">
        <v>89</v>
      </c>
      <c r="C60" s="71"/>
      <c r="D60" s="70" t="s">
        <v>88</v>
      </c>
      <c r="E60" s="71"/>
      <c r="F60" s="52">
        <v>0</v>
      </c>
      <c r="G60" s="52">
        <v>4200</v>
      </c>
      <c r="H60" s="52">
        <v>0</v>
      </c>
      <c r="I60" s="52">
        <f t="shared" si="4"/>
        <v>4200</v>
      </c>
      <c r="J60" s="67"/>
    </row>
    <row r="61" spans="1:10" s="26" customFormat="1" ht="12.75" x14ac:dyDescent="0.2">
      <c r="B61" s="65" t="s">
        <v>15</v>
      </c>
      <c r="C61" s="66"/>
      <c r="D61" s="66"/>
      <c r="E61" s="72"/>
      <c r="F61" s="55">
        <f>SUM(F56:F60)</f>
        <v>6000</v>
      </c>
      <c r="G61" s="55">
        <f>SUM(G56:G60)</f>
        <v>15000</v>
      </c>
      <c r="H61" s="55">
        <f>SUM(H56:H60)</f>
        <v>4000</v>
      </c>
      <c r="I61" s="55">
        <f t="shared" si="4"/>
        <v>25000</v>
      </c>
      <c r="J61" s="69"/>
    </row>
    <row r="62" spans="1:10" ht="93.6" customHeight="1" x14ac:dyDescent="0.25">
      <c r="B62" s="102" t="s">
        <v>162</v>
      </c>
      <c r="C62" s="102"/>
      <c r="D62" s="102"/>
      <c r="E62" s="102"/>
      <c r="F62" s="102"/>
      <c r="G62" s="102"/>
      <c r="H62" s="102"/>
      <c r="I62" s="102"/>
      <c r="J62" s="102"/>
    </row>
    <row r="63" spans="1:10" ht="30" customHeight="1" x14ac:dyDescent="0.25">
      <c r="B63" s="63"/>
    </row>
    <row r="64" spans="1:10" x14ac:dyDescent="0.25">
      <c r="A64" s="42" t="s">
        <v>163</v>
      </c>
    </row>
    <row r="65" spans="1:10" ht="63.6" customHeight="1" x14ac:dyDescent="0.25">
      <c r="B65" s="105" t="s">
        <v>164</v>
      </c>
      <c r="C65" s="105"/>
      <c r="D65" s="105"/>
      <c r="E65" s="105"/>
      <c r="F65" s="105"/>
      <c r="G65" s="105"/>
      <c r="H65" s="105"/>
      <c r="I65" s="105"/>
    </row>
    <row r="66" spans="1:10" s="3" customFormat="1" ht="38.25" x14ac:dyDescent="0.2">
      <c r="B66" s="85" t="s">
        <v>38</v>
      </c>
      <c r="C66" s="85"/>
      <c r="D66" s="57" t="s">
        <v>39</v>
      </c>
      <c r="E66" s="85" t="s">
        <v>26</v>
      </c>
      <c r="F66" s="85"/>
      <c r="G66" s="58" t="s">
        <v>45</v>
      </c>
      <c r="H66" s="58" t="s">
        <v>12</v>
      </c>
      <c r="I66" s="1" t="s">
        <v>44</v>
      </c>
      <c r="J66" s="1" t="s">
        <v>46</v>
      </c>
    </row>
    <row r="67" spans="1:10" s="4" customFormat="1" ht="12.75" x14ac:dyDescent="0.2">
      <c r="B67" s="88" t="s">
        <v>70</v>
      </c>
      <c r="C67" s="88"/>
      <c r="D67" s="5" t="s">
        <v>40</v>
      </c>
      <c r="E67" s="88" t="s">
        <v>115</v>
      </c>
      <c r="F67" s="88"/>
      <c r="G67" s="52">
        <v>15000</v>
      </c>
      <c r="H67" s="52">
        <v>5000</v>
      </c>
      <c r="I67" s="52">
        <v>0</v>
      </c>
      <c r="J67" s="52">
        <f>SUM(G67:I67)</f>
        <v>20000</v>
      </c>
    </row>
    <row r="68" spans="1:10" s="4" customFormat="1" ht="14.45" customHeight="1" x14ac:dyDescent="0.2">
      <c r="B68" s="88" t="s">
        <v>71</v>
      </c>
      <c r="C68" s="88"/>
      <c r="D68" s="5" t="s">
        <v>102</v>
      </c>
      <c r="E68" s="88" t="s">
        <v>96</v>
      </c>
      <c r="F68" s="88"/>
      <c r="G68" s="52">
        <v>8500</v>
      </c>
      <c r="H68" s="52">
        <v>0</v>
      </c>
      <c r="I68" s="52">
        <v>0</v>
      </c>
      <c r="J68" s="52">
        <f t="shared" ref="J68:J72" si="5">SUM(G68:I68)</f>
        <v>8500</v>
      </c>
    </row>
    <row r="69" spans="1:10" s="4" customFormat="1" ht="14.45" customHeight="1" x14ac:dyDescent="0.2">
      <c r="B69" s="89" t="s">
        <v>113</v>
      </c>
      <c r="C69" s="110"/>
      <c r="D69" s="5" t="s">
        <v>101</v>
      </c>
      <c r="E69" s="89" t="s">
        <v>103</v>
      </c>
      <c r="F69" s="110"/>
      <c r="G69" s="52">
        <v>0</v>
      </c>
      <c r="H69" s="52">
        <v>0</v>
      </c>
      <c r="I69" s="52">
        <v>5100</v>
      </c>
      <c r="J69" s="52">
        <v>5100</v>
      </c>
    </row>
    <row r="70" spans="1:10" s="4" customFormat="1" ht="12.75" x14ac:dyDescent="0.2">
      <c r="B70" s="88" t="s">
        <v>98</v>
      </c>
      <c r="C70" s="88"/>
      <c r="D70" s="5" t="s">
        <v>41</v>
      </c>
      <c r="E70" s="88" t="s">
        <v>116</v>
      </c>
      <c r="F70" s="88"/>
      <c r="G70" s="52">
        <v>31200</v>
      </c>
      <c r="H70" s="52">
        <v>21321</v>
      </c>
      <c r="I70" s="52">
        <v>0</v>
      </c>
      <c r="J70" s="52">
        <f t="shared" si="5"/>
        <v>52521</v>
      </c>
    </row>
    <row r="71" spans="1:10" s="4" customFormat="1" ht="12.75" x14ac:dyDescent="0.2">
      <c r="B71" s="88" t="s">
        <v>99</v>
      </c>
      <c r="C71" s="88"/>
      <c r="D71" s="5" t="s">
        <v>42</v>
      </c>
      <c r="E71" s="88" t="s">
        <v>110</v>
      </c>
      <c r="F71" s="88"/>
      <c r="G71" s="52">
        <v>50000</v>
      </c>
      <c r="H71" s="52">
        <v>0</v>
      </c>
      <c r="I71" s="52">
        <v>0</v>
      </c>
      <c r="J71" s="52">
        <f t="shared" si="5"/>
        <v>50000</v>
      </c>
    </row>
    <row r="72" spans="1:10" s="26" customFormat="1" ht="12.75" x14ac:dyDescent="0.2">
      <c r="B72" s="65" t="s">
        <v>15</v>
      </c>
      <c r="C72" s="66"/>
      <c r="D72" s="66"/>
      <c r="E72" s="66"/>
      <c r="F72" s="66"/>
      <c r="G72" s="55">
        <f>SUM(G67:G71)</f>
        <v>104700</v>
      </c>
      <c r="H72" s="55">
        <f t="shared" ref="H72:I72" si="6">SUM(H67:H71)</f>
        <v>26321</v>
      </c>
      <c r="I72" s="55">
        <f t="shared" si="6"/>
        <v>5100</v>
      </c>
      <c r="J72" s="55">
        <f t="shared" si="5"/>
        <v>136121</v>
      </c>
    </row>
    <row r="73" spans="1:10" ht="115.15" customHeight="1" x14ac:dyDescent="0.25">
      <c r="B73" s="102" t="s">
        <v>165</v>
      </c>
      <c r="C73" s="102"/>
      <c r="D73" s="102"/>
      <c r="E73" s="102"/>
      <c r="F73" s="102"/>
      <c r="G73" s="102"/>
      <c r="H73" s="102"/>
      <c r="I73" s="102"/>
      <c r="J73" s="102"/>
    </row>
    <row r="74" spans="1:10" ht="20.45" customHeight="1" x14ac:dyDescent="0.25"/>
    <row r="75" spans="1:10" x14ac:dyDescent="0.25">
      <c r="A75" s="42" t="s">
        <v>43</v>
      </c>
    </row>
    <row r="76" spans="1:10" ht="30" customHeight="1" x14ac:dyDescent="0.25"/>
    <row r="77" spans="1:10" x14ac:dyDescent="0.25">
      <c r="A77" s="42" t="s">
        <v>166</v>
      </c>
    </row>
    <row r="78" spans="1:10" ht="73.900000000000006" customHeight="1" x14ac:dyDescent="0.25">
      <c r="B78" s="103" t="s">
        <v>125</v>
      </c>
      <c r="C78" s="103"/>
      <c r="D78" s="103"/>
      <c r="E78" s="103"/>
      <c r="F78" s="103"/>
      <c r="G78" s="103"/>
      <c r="H78" s="103"/>
      <c r="I78" s="103"/>
      <c r="J78" s="103"/>
    </row>
    <row r="79" spans="1:10" s="3" customFormat="1" ht="38.25" x14ac:dyDescent="0.2">
      <c r="B79" s="85" t="s">
        <v>25</v>
      </c>
      <c r="C79" s="85"/>
      <c r="D79" s="85" t="s">
        <v>26</v>
      </c>
      <c r="E79" s="85"/>
      <c r="F79" s="58" t="s">
        <v>45</v>
      </c>
      <c r="G79" s="58" t="s">
        <v>12</v>
      </c>
      <c r="H79" s="1" t="s">
        <v>68</v>
      </c>
      <c r="I79" s="1" t="s">
        <v>46</v>
      </c>
    </row>
    <row r="80" spans="1:10" s="4" customFormat="1" ht="12.75" x14ac:dyDescent="0.2">
      <c r="B80" s="89" t="s">
        <v>69</v>
      </c>
      <c r="C80" s="90"/>
      <c r="D80" s="91" t="s">
        <v>72</v>
      </c>
      <c r="E80" s="88"/>
      <c r="F80" s="52">
        <v>28000</v>
      </c>
      <c r="G80" s="52">
        <v>148000</v>
      </c>
      <c r="H80" s="52">
        <v>200000</v>
      </c>
      <c r="I80" s="52">
        <f>SUM(F80:H80)</f>
        <v>376000</v>
      </c>
    </row>
    <row r="81" spans="2:9" s="4" customFormat="1" ht="12.75" x14ac:dyDescent="0.2">
      <c r="B81" s="88" t="s">
        <v>167</v>
      </c>
      <c r="C81" s="88"/>
      <c r="D81" s="88" t="s">
        <v>95</v>
      </c>
      <c r="E81" s="88"/>
      <c r="F81" s="52">
        <v>22001</v>
      </c>
      <c r="G81" s="52">
        <v>22003</v>
      </c>
      <c r="H81" s="52">
        <v>0</v>
      </c>
      <c r="I81" s="52">
        <f>SUM(F81:H81)</f>
        <v>44004</v>
      </c>
    </row>
    <row r="82" spans="2:9" s="4" customFormat="1" ht="12.75" x14ac:dyDescent="0.2">
      <c r="B82" s="88" t="s">
        <v>53</v>
      </c>
      <c r="C82" s="88"/>
      <c r="D82" s="88" t="s">
        <v>94</v>
      </c>
      <c r="E82" s="88"/>
      <c r="F82" s="52">
        <v>5250</v>
      </c>
      <c r="G82" s="52">
        <v>5250</v>
      </c>
      <c r="H82" s="52">
        <v>0</v>
      </c>
      <c r="I82" s="52">
        <f t="shared" ref="I82:I85" si="7">SUM(F82:H82)</f>
        <v>10500</v>
      </c>
    </row>
    <row r="83" spans="2:9" s="4" customFormat="1" ht="12.75" x14ac:dyDescent="0.2">
      <c r="B83" s="88" t="s">
        <v>92</v>
      </c>
      <c r="C83" s="88"/>
      <c r="D83" s="88" t="s">
        <v>93</v>
      </c>
      <c r="E83" s="88"/>
      <c r="F83" s="52">
        <v>1500</v>
      </c>
      <c r="G83" s="52">
        <v>1500</v>
      </c>
      <c r="H83" s="52">
        <v>0</v>
      </c>
      <c r="I83" s="52">
        <f t="shared" si="7"/>
        <v>3000</v>
      </c>
    </row>
    <row r="84" spans="2:9" s="4" customFormat="1" ht="12.75" x14ac:dyDescent="0.2">
      <c r="B84" s="97" t="s">
        <v>91</v>
      </c>
      <c r="C84" s="97"/>
      <c r="D84" s="88" t="s">
        <v>117</v>
      </c>
      <c r="E84" s="88"/>
      <c r="F84" s="52">
        <v>800</v>
      </c>
      <c r="G84" s="52">
        <v>1200</v>
      </c>
      <c r="H84" s="52">
        <v>0</v>
      </c>
      <c r="I84" s="52">
        <f t="shared" si="7"/>
        <v>2000</v>
      </c>
    </row>
    <row r="85" spans="2:9" s="4" customFormat="1" ht="12.75" x14ac:dyDescent="0.2">
      <c r="B85" s="88" t="s">
        <v>55</v>
      </c>
      <c r="C85" s="88"/>
      <c r="D85" s="88" t="s">
        <v>97</v>
      </c>
      <c r="E85" s="88"/>
      <c r="F85" s="52">
        <v>2500</v>
      </c>
      <c r="G85" s="52">
        <v>2011</v>
      </c>
      <c r="H85" s="52">
        <v>0</v>
      </c>
      <c r="I85" s="52">
        <f t="shared" si="7"/>
        <v>4511</v>
      </c>
    </row>
    <row r="86" spans="2:9" s="26" customFormat="1" ht="12.75" x14ac:dyDescent="0.2">
      <c r="B86" s="98" t="s">
        <v>15</v>
      </c>
      <c r="C86" s="99"/>
      <c r="D86" s="53"/>
      <c r="E86" s="53"/>
      <c r="F86" s="55">
        <f>SUM(F80:F85)</f>
        <v>60051</v>
      </c>
      <c r="G86" s="55">
        <f>SUM(G80:G85)</f>
        <v>179964</v>
      </c>
      <c r="H86" s="55">
        <f>SUM(H80:H85)</f>
        <v>200000</v>
      </c>
      <c r="I86" s="55">
        <f>SUM(F86:H86)</f>
        <v>440015</v>
      </c>
    </row>
    <row r="87" spans="2:9" ht="184.9" customHeight="1" x14ac:dyDescent="0.25">
      <c r="B87" s="102" t="s">
        <v>168</v>
      </c>
      <c r="C87" s="102"/>
      <c r="D87" s="102"/>
      <c r="E87" s="102"/>
      <c r="F87" s="102"/>
      <c r="G87" s="102"/>
      <c r="H87" s="102"/>
      <c r="I87" s="102"/>
    </row>
    <row r="88" spans="2:9" x14ac:dyDescent="0.25">
      <c r="B88" s="73"/>
      <c r="C88" s="73"/>
      <c r="D88" s="73"/>
      <c r="E88" s="73"/>
      <c r="F88" s="73"/>
      <c r="G88" s="73"/>
      <c r="H88" s="73"/>
      <c r="I88" s="73"/>
    </row>
    <row r="89" spans="2:9" ht="39" x14ac:dyDescent="0.25">
      <c r="B89" s="85" t="s">
        <v>25</v>
      </c>
      <c r="C89" s="85"/>
      <c r="D89" s="85"/>
      <c r="E89" s="85"/>
      <c r="F89" s="58" t="s">
        <v>45</v>
      </c>
      <c r="G89" s="58" t="s">
        <v>12</v>
      </c>
      <c r="H89" s="1" t="s">
        <v>68</v>
      </c>
      <c r="I89" s="1" t="s">
        <v>46</v>
      </c>
    </row>
    <row r="90" spans="2:9" ht="15.6" customHeight="1" x14ac:dyDescent="0.25">
      <c r="B90" s="74" t="s">
        <v>50</v>
      </c>
      <c r="C90" s="75"/>
      <c r="D90" s="76"/>
      <c r="E90" s="77"/>
      <c r="F90" s="78">
        <v>364588</v>
      </c>
      <c r="G90" s="78">
        <f>G86+H72+G61+G49+H38+G23+G14</f>
        <v>416923</v>
      </c>
      <c r="H90" s="78">
        <f>H86+I72+H61+H49+I38+H23+H14</f>
        <v>355100</v>
      </c>
      <c r="I90" s="78">
        <f>SUM(F90:H90)</f>
        <v>1136611</v>
      </c>
    </row>
    <row r="91" spans="2:9" x14ac:dyDescent="0.25">
      <c r="F91" s="79"/>
      <c r="G91" s="79"/>
      <c r="H91" s="79"/>
      <c r="I91" s="80"/>
    </row>
    <row r="92" spans="2:9" x14ac:dyDescent="0.25">
      <c r="B92" s="93" t="s">
        <v>47</v>
      </c>
      <c r="C92" s="94"/>
      <c r="D92" s="92" t="s">
        <v>48</v>
      </c>
      <c r="E92" s="92"/>
      <c r="F92" s="81"/>
      <c r="G92" s="81"/>
      <c r="H92" s="81"/>
      <c r="I92" s="81"/>
    </row>
    <row r="93" spans="2:9" x14ac:dyDescent="0.25">
      <c r="B93" s="86"/>
      <c r="C93" s="87"/>
      <c r="D93" s="101">
        <v>0.13689999999999999</v>
      </c>
      <c r="E93" s="101"/>
      <c r="F93" s="78">
        <f>F90*D93</f>
        <v>49912.097199999997</v>
      </c>
      <c r="G93" s="78">
        <f>G90*D93</f>
        <v>57076.758699999998</v>
      </c>
      <c r="H93" s="81"/>
      <c r="I93" s="78">
        <f>SUM(F93:H93)</f>
        <v>106988.8559</v>
      </c>
    </row>
    <row r="94" spans="2:9" ht="175.9" customHeight="1" x14ac:dyDescent="0.25">
      <c r="B94" s="102" t="s">
        <v>169</v>
      </c>
      <c r="C94" s="102"/>
      <c r="D94" s="102"/>
      <c r="E94" s="102"/>
      <c r="F94" s="102"/>
      <c r="G94" s="102"/>
      <c r="H94" s="102"/>
      <c r="I94" s="102"/>
    </row>
    <row r="96" spans="2:9" ht="39" x14ac:dyDescent="0.25">
      <c r="B96" s="85" t="s">
        <v>25</v>
      </c>
      <c r="C96" s="85"/>
      <c r="D96" s="85"/>
      <c r="E96" s="85"/>
      <c r="F96" s="58" t="s">
        <v>45</v>
      </c>
      <c r="G96" s="58" t="s">
        <v>12</v>
      </c>
      <c r="H96" s="1" t="s">
        <v>68</v>
      </c>
      <c r="I96" s="1" t="s">
        <v>46</v>
      </c>
    </row>
    <row r="97" spans="2:9" ht="16.5" thickBot="1" x14ac:dyDescent="0.3">
      <c r="B97" s="95" t="s">
        <v>51</v>
      </c>
      <c r="C97" s="96"/>
      <c r="D97" s="100"/>
      <c r="E97" s="100"/>
      <c r="F97" s="82">
        <f>F90+F93</f>
        <v>414500.09720000002</v>
      </c>
      <c r="G97" s="82">
        <f>G90+G93</f>
        <v>473999.75870000001</v>
      </c>
      <c r="H97" s="82">
        <f>H90+H93</f>
        <v>355100</v>
      </c>
      <c r="I97" s="82">
        <f t="shared" ref="I97" si="8">I90+I93</f>
        <v>1243599.8559000001</v>
      </c>
    </row>
    <row r="98" spans="2:9" ht="16.5" thickTop="1" x14ac:dyDescent="0.25"/>
  </sheetData>
  <mergeCells count="79">
    <mergeCell ref="D57:E57"/>
    <mergeCell ref="D58:E58"/>
    <mergeCell ref="D59:E59"/>
    <mergeCell ref="E70:F70"/>
    <mergeCell ref="E66:F66"/>
    <mergeCell ref="E67:F67"/>
    <mergeCell ref="E68:F68"/>
    <mergeCell ref="E69:F69"/>
    <mergeCell ref="B65:I65"/>
    <mergeCell ref="B57:C57"/>
    <mergeCell ref="B58:C58"/>
    <mergeCell ref="B59:C59"/>
    <mergeCell ref="B66:C66"/>
    <mergeCell ref="B67:C67"/>
    <mergeCell ref="B68:C68"/>
    <mergeCell ref="B70:C70"/>
    <mergeCell ref="B69:C69"/>
    <mergeCell ref="E30:F30"/>
    <mergeCell ref="E31:F31"/>
    <mergeCell ref="E32:F32"/>
    <mergeCell ref="E33:F33"/>
    <mergeCell ref="E34:F34"/>
    <mergeCell ref="E35:F35"/>
    <mergeCell ref="E36:F36"/>
    <mergeCell ref="E37:F37"/>
    <mergeCell ref="D55:E55"/>
    <mergeCell ref="D56:E56"/>
    <mergeCell ref="B40:J40"/>
    <mergeCell ref="B41:J41"/>
    <mergeCell ref="B55:C55"/>
    <mergeCell ref="B50:I50"/>
    <mergeCell ref="B47:D47"/>
    <mergeCell ref="B48:D48"/>
    <mergeCell ref="B18:C18"/>
    <mergeCell ref="B19:C19"/>
    <mergeCell ref="B20:C20"/>
    <mergeCell ref="B21:C21"/>
    <mergeCell ref="B22:C22"/>
    <mergeCell ref="B3:I3"/>
    <mergeCell ref="B54:I54"/>
    <mergeCell ref="B29:I29"/>
    <mergeCell ref="B45:I45"/>
    <mergeCell ref="B83:C83"/>
    <mergeCell ref="D79:E79"/>
    <mergeCell ref="D81:E81"/>
    <mergeCell ref="D82:E82"/>
    <mergeCell ref="D83:E83"/>
    <mergeCell ref="B39:I39"/>
    <mergeCell ref="B62:J62"/>
    <mergeCell ref="B24:I24"/>
    <mergeCell ref="B23:C23"/>
    <mergeCell ref="B46:D46"/>
    <mergeCell ref="B71:C71"/>
    <mergeCell ref="B56:C56"/>
    <mergeCell ref="E71:F71"/>
    <mergeCell ref="B97:C97"/>
    <mergeCell ref="B84:C84"/>
    <mergeCell ref="B85:C85"/>
    <mergeCell ref="B86:C86"/>
    <mergeCell ref="D84:E84"/>
    <mergeCell ref="D97:E97"/>
    <mergeCell ref="D93:E93"/>
    <mergeCell ref="B87:I87"/>
    <mergeCell ref="B96:C96"/>
    <mergeCell ref="D96:E96"/>
    <mergeCell ref="B94:I94"/>
    <mergeCell ref="D85:E85"/>
    <mergeCell ref="B89:C89"/>
    <mergeCell ref="B73:J73"/>
    <mergeCell ref="B78:J78"/>
    <mergeCell ref="D89:E89"/>
    <mergeCell ref="B93:C93"/>
    <mergeCell ref="B79:C79"/>
    <mergeCell ref="B81:C81"/>
    <mergeCell ref="B82:C82"/>
    <mergeCell ref="B80:C80"/>
    <mergeCell ref="D80:E80"/>
    <mergeCell ref="D92:E92"/>
    <mergeCell ref="B92:C92"/>
  </mergeCells>
  <pageMargins left="0.7" right="0.7" top="0.75" bottom="0.75" header="0.3" footer="0.3"/>
  <pageSetup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Table</vt:lpstr>
      <vt:lpstr>Expenses</vt:lpstr>
      <vt:lpstr>Expenses!Print_Area</vt:lpstr>
      <vt:lpstr>'Summary Table'!Print_Area</vt:lpstr>
    </vt:vector>
  </TitlesOfParts>
  <Company>NIST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Kinser</dc:creator>
  <cp:lastModifiedBy>Henderson, Diane E.</cp:lastModifiedBy>
  <cp:lastPrinted>2015-02-23T22:06:14Z</cp:lastPrinted>
  <dcterms:created xsi:type="dcterms:W3CDTF">2013-03-05T15:26:08Z</dcterms:created>
  <dcterms:modified xsi:type="dcterms:W3CDTF">2015-03-11T19:06:27Z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-1255496776</vt:i4>
  </property>
  <property fmtid="{D5CDD505-2E9C-101B-9397-08002B2CF9AE}" pid="3" name="_NewReviewCycle">
    <vt:lpwstr/>
  </property>
</Properties>
</file>