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enter Operations\Renewals\FY16-17_Renewal Guidance\Renewal Guidance and Templates  (Formerly Operating Plan Guidelines)\"/>
    </mc:Choice>
  </mc:AlternateContent>
  <bookViews>
    <workbookView xWindow="0" yWindow="0" windowWidth="23040" windowHeight="7668" activeTab="1"/>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Table'!$A$18</definedName>
    <definedName name="_xlnm.Print_Area" localSheetId="3">'Expense Narrative'!$A$2:$J$97</definedName>
    <definedName name="_xlnm.Print_Area" localSheetId="2">'Revenue Description'!$A$2:$A$42</definedName>
    <definedName name="_xlnm.Print_Area" localSheetId="4">'SRA-TPC Table'!$A$1:$J$14</definedName>
    <definedName name="_xlnm.Print_Area" localSheetId="1">'Summary Table'!$A$1:$G$39</definedName>
  </definedNames>
  <calcPr calcId="152511"/>
</workbook>
</file>

<file path=xl/calcChain.xml><?xml version="1.0" encoding="utf-8"?>
<calcChain xmlns="http://schemas.openxmlformats.org/spreadsheetml/2006/main">
  <c r="E35" i="1" l="1"/>
  <c r="D35" i="1"/>
  <c r="B35" i="1"/>
  <c r="G35" i="1" s="1"/>
  <c r="H12" i="6" l="1"/>
  <c r="G12" i="6"/>
  <c r="F12" i="6"/>
  <c r="E12" i="6"/>
  <c r="J11" i="6"/>
  <c r="I11" i="6"/>
  <c r="J10" i="6"/>
  <c r="J12" i="6" s="1"/>
  <c r="I10" i="6"/>
  <c r="I12" i="6" s="1"/>
  <c r="H9" i="6"/>
  <c r="H14" i="6" s="1"/>
  <c r="G9" i="6"/>
  <c r="G14" i="6" s="1"/>
  <c r="F9" i="6"/>
  <c r="F14" i="6" s="1"/>
  <c r="E9" i="6"/>
  <c r="E14" i="6" s="1"/>
  <c r="J8" i="6"/>
  <c r="I8" i="6"/>
  <c r="J7" i="6"/>
  <c r="I7" i="6"/>
  <c r="J6" i="6"/>
  <c r="I6" i="6"/>
  <c r="J9" i="6" l="1"/>
  <c r="I9" i="6"/>
  <c r="I14" i="6" s="1"/>
  <c r="J14" i="6"/>
  <c r="I82" i="2" l="1"/>
  <c r="H82" i="2"/>
  <c r="G82" i="2"/>
  <c r="F82" i="2"/>
  <c r="I81" i="2"/>
  <c r="H14" i="2" l="1"/>
  <c r="I13" i="2"/>
  <c r="G14" i="2"/>
  <c r="F14" i="2"/>
  <c r="I56" i="2" l="1"/>
  <c r="H57" i="2"/>
  <c r="F57" i="2"/>
  <c r="I21" i="2"/>
  <c r="I5" i="2"/>
  <c r="E34" i="1"/>
  <c r="D34" i="1"/>
  <c r="B34" i="1"/>
  <c r="E33" i="1"/>
  <c r="D33" i="1"/>
  <c r="B33" i="1"/>
  <c r="E32" i="1"/>
  <c r="D32" i="1"/>
  <c r="B32" i="1"/>
  <c r="E31" i="1"/>
  <c r="D31" i="1"/>
  <c r="B31" i="1"/>
  <c r="E30" i="1"/>
  <c r="D30" i="1"/>
  <c r="B30" i="1"/>
  <c r="E29" i="1"/>
  <c r="D29" i="1"/>
  <c r="B29" i="1"/>
  <c r="D27" i="1"/>
  <c r="B27" i="1"/>
  <c r="D26" i="1"/>
  <c r="B26" i="1"/>
  <c r="D25" i="1"/>
  <c r="B25" i="1"/>
  <c r="D24" i="1"/>
  <c r="B24" i="1"/>
  <c r="B16" i="1"/>
  <c r="B28" i="1" l="1"/>
  <c r="D28" i="1"/>
  <c r="E28" i="1"/>
  <c r="I76" i="2"/>
  <c r="I77" i="2"/>
  <c r="G57" i="2"/>
  <c r="D22" i="1" s="1"/>
  <c r="I52" i="2"/>
  <c r="I54" i="2"/>
  <c r="I53" i="2"/>
  <c r="J34" i="2"/>
  <c r="D18" i="1"/>
  <c r="E18" i="1"/>
  <c r="E20" i="2" l="1"/>
  <c r="B18" i="1"/>
  <c r="E19" i="2"/>
  <c r="E12" i="1" l="1"/>
  <c r="E16" i="1" s="1"/>
  <c r="D12" i="1"/>
  <c r="D16" i="1" s="1"/>
  <c r="G7" i="1"/>
  <c r="G16" i="1" l="1"/>
  <c r="G12" i="1"/>
  <c r="I9" i="2" l="1"/>
  <c r="G22" i="2"/>
  <c r="D19" i="1" s="1"/>
  <c r="I10" i="2"/>
  <c r="I8" i="2"/>
  <c r="I7" i="2"/>
  <c r="I6" i="2"/>
  <c r="I36" i="2"/>
  <c r="E20" i="1" s="1"/>
  <c r="J35" i="2"/>
  <c r="H36" i="2"/>
  <c r="D20" i="1" s="1"/>
  <c r="G36" i="2"/>
  <c r="B20" i="1" s="1"/>
  <c r="I75" i="2"/>
  <c r="G14" i="1"/>
  <c r="G15" i="1"/>
  <c r="G13" i="1"/>
  <c r="G11" i="1"/>
  <c r="B23" i="1" l="1"/>
  <c r="D23" i="1"/>
  <c r="H22" i="2"/>
  <c r="E19" i="1" s="1"/>
  <c r="G29" i="1"/>
  <c r="G24" i="1"/>
  <c r="G26" i="1"/>
  <c r="G34" i="1"/>
  <c r="G30" i="1"/>
  <c r="G25" i="1"/>
  <c r="G31" i="1"/>
  <c r="G32" i="1"/>
  <c r="G27" i="1"/>
  <c r="G33" i="1"/>
  <c r="I55" i="2"/>
  <c r="I45" i="2"/>
  <c r="I44" i="2"/>
  <c r="I78" i="2"/>
  <c r="I79" i="2"/>
  <c r="I80" i="2"/>
  <c r="J64" i="2"/>
  <c r="J65" i="2"/>
  <c r="J66" i="2"/>
  <c r="J63" i="2"/>
  <c r="J30" i="2"/>
  <c r="J31" i="2"/>
  <c r="J32" i="2"/>
  <c r="J33" i="2"/>
  <c r="J29" i="2"/>
  <c r="I11" i="2"/>
  <c r="I12" i="2"/>
  <c r="G6" i="1"/>
  <c r="G9" i="1"/>
  <c r="G10" i="1"/>
  <c r="H67" i="2"/>
  <c r="I67" i="2"/>
  <c r="G67" i="2"/>
  <c r="E22" i="1"/>
  <c r="B22" i="1"/>
  <c r="G46" i="2"/>
  <c r="D21" i="1" s="1"/>
  <c r="H46" i="2"/>
  <c r="E21" i="1" s="1"/>
  <c r="F46" i="2"/>
  <c r="G23" i="1" l="1"/>
  <c r="G28" i="1"/>
  <c r="E36" i="1"/>
  <c r="E38" i="1" s="1"/>
  <c r="H86" i="2"/>
  <c r="D36" i="1"/>
  <c r="G86" i="2"/>
  <c r="E18" i="2"/>
  <c r="I19" i="2"/>
  <c r="I14" i="2"/>
  <c r="J36" i="2"/>
  <c r="I57" i="2"/>
  <c r="I46" i="2"/>
  <c r="J67" i="2"/>
  <c r="G21" i="1"/>
  <c r="G20" i="1"/>
  <c r="G22" i="1"/>
  <c r="G4" i="1"/>
  <c r="I86" i="2" l="1"/>
  <c r="G89" i="2"/>
  <c r="I20" i="2"/>
  <c r="G18" i="1"/>
  <c r="I18" i="2"/>
  <c r="C16" i="1"/>
  <c r="G93" i="2" l="1"/>
  <c r="D37" i="1"/>
  <c r="D38" i="1" s="1"/>
  <c r="E39" i="1"/>
  <c r="H93" i="2"/>
  <c r="F22" i="2"/>
  <c r="B19" i="1" s="1"/>
  <c r="F16" i="1"/>
  <c r="F89" i="2" l="1"/>
  <c r="D39" i="1"/>
  <c r="B36" i="1"/>
  <c r="I22" i="2"/>
  <c r="B37" i="1" l="1"/>
  <c r="G37" i="1" s="1"/>
  <c r="I89" i="2"/>
  <c r="G36" i="1"/>
  <c r="G19" i="1"/>
  <c r="F93" i="2"/>
  <c r="B38" i="1" l="1"/>
  <c r="G38" i="1" s="1"/>
  <c r="G39" i="1" s="1"/>
  <c r="I93" i="2"/>
  <c r="B39" i="1" l="1"/>
  <c r="C38" i="1"/>
  <c r="F38" i="1"/>
</calcChain>
</file>

<file path=xl/sharedStrings.xml><?xml version="1.0" encoding="utf-8"?>
<sst xmlns="http://schemas.openxmlformats.org/spreadsheetml/2006/main" count="332" uniqueCount="251">
  <si>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</si>
  <si>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</si>
  <si>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</si>
  <si>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</si>
  <si>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</si>
  <si>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</si>
  <si>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</si>
  <si>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</si>
  <si>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</si>
  <si>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</si>
  <si>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</si>
  <si>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</si>
  <si>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</si>
  <si>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</si>
  <si>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</si>
  <si>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</si>
  <si>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</si>
  <si>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</si>
  <si>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</si>
  <si>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</si>
  <si>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</si>
  <si>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</si>
  <si>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</si>
  <si>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</si>
  <si>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</si>
  <si>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</si>
  <si>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</si>
  <si>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</si>
  <si>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</si>
  <si>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</si>
  <si>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</si>
  <si>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</si>
  <si>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</si>
  <si>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</si>
  <si>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</si>
  <si>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</si>
  <si>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</si>
  <si>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</si>
  <si>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</si>
  <si>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</si>
  <si>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</si>
  <si>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</si>
  <si>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</si>
  <si>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</si>
  <si>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</si>
  <si>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</si>
  <si>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</si>
  <si>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</si>
  <si>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</si>
  <si>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</si>
  <si>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</si>
  <si>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</si>
  <si>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</si>
  <si>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</si>
  <si>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</si>
  <si>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</si>
  <si>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</si>
  <si>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</si>
  <si>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</si>
  <si>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</si>
  <si>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</si>
  <si>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</si>
  <si>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</si>
  <si>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</si>
  <si>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</si>
  <si>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</si>
  <si>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</si>
  <si>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</si>
  <si>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</si>
  <si>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</si>
  <si>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</si>
  <si>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</si>
  <si>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</si>
  <si>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</si>
  <si>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</si>
  <si>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</si>
  <si>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</si>
  <si>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</si>
  <si>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</si>
  <si>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</si>
  <si>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</si>
  <si>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</si>
  <si>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</si>
  <si>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</si>
  <si>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</si>
  <si>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</si>
  <si>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</si>
  <si>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</si>
  <si>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</si>
  <si>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</si>
  <si>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</si>
  <si>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</si>
  <si>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</si>
  <si>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</si>
  <si>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</si>
  <si>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$3,667/month x 12 months</t>
  </si>
  <si>
    <t>$1,700 x 5 staff/year</t>
  </si>
  <si>
    <t>$4,511/year</t>
  </si>
  <si>
    <t>(4) American Sales, Inc.</t>
  </si>
  <si>
    <t xml:space="preserve">(5) Jane Doe </t>
  </si>
  <si>
    <t xml:space="preserve">Computer program training </t>
  </si>
  <si>
    <t xml:space="preserve">Airfare </t>
  </si>
  <si>
    <t xml:space="preserve">Hotel </t>
  </si>
  <si>
    <t xml:space="preserve">Per Diem (meals and incidentals) </t>
  </si>
  <si>
    <t>Sally Smith (TPC #2)</t>
  </si>
  <si>
    <t>(6) Office Manager</t>
  </si>
  <si>
    <t>(7) Training Assistant</t>
  </si>
  <si>
    <t xml:space="preserve">Annual salary of $100,000 x 50%  level of effort </t>
  </si>
  <si>
    <t>Annual Salary/ Rate</t>
  </si>
  <si>
    <t>% of Time</t>
  </si>
  <si>
    <t>18,199 x 1</t>
  </si>
  <si>
    <t>$52.08/hour x 32 hrs./month x 12 months</t>
  </si>
  <si>
    <t>$75.03/hr. x 700 hrs./year</t>
  </si>
  <si>
    <t>$166.66/month x 12 months</t>
  </si>
  <si>
    <t>Indirect Costs (13.69%)</t>
  </si>
  <si>
    <t>(4) Office Expenses (telephone &amp; Internet)</t>
  </si>
  <si>
    <t>Fringe reflects current rate for agency.  *TPC #1 = $18,800 + TPC#2 = $9,400 = $28,200</t>
  </si>
  <si>
    <t>NIST MEP Supplemental Funds</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</si>
  <si>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</si>
  <si>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</si>
  <si>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</si>
  <si>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</si>
  <si>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</si>
  <si>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t>$50/month x 12 months x 4 staff</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</si>
  <si>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</si>
  <si>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</si>
  <si>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</si>
  <si>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Unexpended Federal Funds (From Prior Operating Year) to be used ABOVE base</t>
    </r>
    <r>
      <rPr>
        <vertAlign val="superscript"/>
        <sz val="10"/>
        <rFont val="Arial Narrow"/>
        <family val="2"/>
      </rPr>
      <t>3</t>
    </r>
  </si>
  <si>
    <r>
      <t>Unexpended Federal Funds (From Prior Operating Year) to be used TOWARD base</t>
    </r>
    <r>
      <rPr>
        <vertAlign val="superscript"/>
        <sz val="10"/>
        <rFont val="Arial Narrow"/>
        <family val="2"/>
      </rPr>
      <t>4</t>
    </r>
  </si>
  <si>
    <r>
      <t>Applicant Contribution</t>
    </r>
    <r>
      <rPr>
        <vertAlign val="superscript"/>
        <sz val="10"/>
        <rFont val="Arial Narrow"/>
        <family val="2"/>
      </rPr>
      <t>5</t>
    </r>
  </si>
  <si>
    <r>
      <t>Unexpended Program Income (From Prior Operating Year)</t>
    </r>
    <r>
      <rPr>
        <vertAlign val="superscript"/>
        <sz val="10"/>
        <rFont val="Arial Narrow"/>
        <family val="2"/>
      </rPr>
      <t>6</t>
    </r>
  </si>
  <si>
    <r>
      <t>Total Other</t>
    </r>
    <r>
      <rPr>
        <vertAlign val="superscript"/>
        <sz val="10"/>
        <rFont val="Arial Narrow"/>
        <family val="2"/>
      </rPr>
      <t>7</t>
    </r>
  </si>
  <si>
    <r>
      <t>Interest on Program Income</t>
    </r>
    <r>
      <rPr>
        <i/>
        <vertAlign val="superscript"/>
        <sz val="10"/>
        <rFont val="Arial Narrow"/>
        <family val="2"/>
      </rPr>
      <t>8</t>
    </r>
  </si>
  <si>
    <r>
      <t>Sub-Recipient Cost Share</t>
    </r>
    <r>
      <rPr>
        <i/>
        <vertAlign val="superscript"/>
        <sz val="10"/>
        <rFont val="Arial Narrow"/>
        <family val="2"/>
      </rPr>
      <t>9</t>
    </r>
  </si>
  <si>
    <r>
      <t>Third Party Contributions</t>
    </r>
    <r>
      <rPr>
        <i/>
        <vertAlign val="superscript"/>
        <sz val="10"/>
        <rFont val="Arial Narrow"/>
        <family val="2"/>
      </rPr>
      <t>10</t>
    </r>
  </si>
  <si>
    <r>
      <t>II: EXPENSES</t>
    </r>
    <r>
      <rPr>
        <vertAlign val="superscript"/>
        <sz val="10"/>
        <rFont val="Arial Narrow"/>
        <family val="2"/>
      </rPr>
      <t>11</t>
    </r>
  </si>
  <si>
    <r>
      <t>(1) Sub-Recipient Agreements (ALL)</t>
    </r>
    <r>
      <rPr>
        <i/>
        <vertAlign val="superscript"/>
        <sz val="10"/>
        <rFont val="Arial Narrow"/>
        <family val="2"/>
      </rPr>
      <t>12</t>
    </r>
  </si>
  <si>
    <r>
      <t>TOTAL REVENUE – TOTAL EXPENSES</t>
    </r>
    <r>
      <rPr>
        <vertAlign val="superscript"/>
        <sz val="10"/>
        <rFont val="Arial Narrow"/>
        <family val="2"/>
      </rPr>
      <t>13</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</si>
  <si>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</si>
  <si>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[2]</t>
    </r>
    <r>
      <rPr>
        <sz val="10"/>
        <rFont val="Arial Narrow"/>
        <family val="2"/>
      </rPr>
      <t xml:space="preserve"> This line should reflect up to but no more than the annual base level of Federal Funding available to the Center. Centers will not be penalized for not requesting the full Federal amount available.</t>
    </r>
  </si>
  <si>
    <r>
      <t>[3]</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t>
    </r>
  </si>
  <si>
    <r>
      <t>[4]</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</si>
  <si>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 xml:space="preserve">[5] </t>
    </r>
    <r>
      <rPr>
        <sz val="10"/>
        <rFont val="Arial Narrow"/>
        <family val="2"/>
      </rPr>
      <t>Applicant contributions can consist of cash or in-kind contributions to the MEP project.</t>
    </r>
  </si>
  <si>
    <r>
      <t>[6]</t>
    </r>
    <r>
      <rPr>
        <sz val="10"/>
        <rFont val="Arial Narrow"/>
        <family val="2"/>
      </rPr>
      <t xml:space="preserve"> This line should reflect the amount of prior year Unexpended Program Income (UPI) to be carried forward. The narrative should specify and describe the composition of the total amount.</t>
    </r>
  </si>
  <si>
    <r>
      <t>[7]</t>
    </r>
    <r>
      <rPr>
        <sz val="10"/>
        <rFont val="Arial Narrow"/>
        <family val="2"/>
      </rPr>
      <t xml:space="preserve"> The cost categories provided under “Total Other” are examples. Expenses in this category will vary from Center to Center.</t>
    </r>
  </si>
  <si>
    <r>
      <t xml:space="preserve">[8]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</si>
  <si>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[9]</t>
    </r>
    <r>
      <rPr>
        <sz val="10"/>
        <rFont val="Arial Narrow"/>
        <family val="2"/>
      </rPr>
      <t xml:space="preserve"> This line should reflect the total estimated cash and in-kind cost share provided to the Recipient (Center) from all of its approved Sub-Recipients.</t>
    </r>
  </si>
  <si>
    <r>
      <t>[10]</t>
    </r>
    <r>
      <rPr>
        <sz val="10"/>
        <rFont val="Arial Narrow"/>
        <family val="2"/>
      </rPr>
      <t xml:space="preserve"> Third party contributions do not appear as a separate line item on the SF-424 but must be listed separately on this budget for MEP evaluation purposes.</t>
    </r>
  </si>
  <si>
    <r>
      <t>[11]</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</si>
  <si>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[12]</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</si>
  <si>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[13]</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Section 13 of the MEP General Terms and Conditions (February 2015) for guidance on requesting the carry forward of Unexpended Program Income.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</si>
  <si>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</si>
  <si>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</si>
  <si>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</si>
  <si>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</si>
  <si>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</si>
  <si>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</si>
  <si>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</si>
  <si>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</si>
  <si>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</si>
  <si>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</si>
  <si>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</si>
  <si>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</si>
  <si>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</si>
  <si>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</si>
  <si>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#1 = $2,000 + TPC #2 = $2,000 = $4,000
</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</si>
  <si>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</si>
  <si>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</si>
  <si>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</si>
  <si>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</si>
  <si>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</si>
  <si>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</si>
  <si>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</si>
  <si>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SUPPLEMENTAL NIST FUNDS:</t>
  </si>
  <si>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</si>
  <si>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</si>
  <si>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</si>
  <si>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t>(3) American Sales, Inc.</t>
  </si>
  <si>
    <t xml:space="preserve">(4) Jane Doe </t>
  </si>
  <si>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t>
    </r>
  </si>
  <si>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</si>
  <si>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</si>
  <si>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</si>
  <si>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r>
      <t>B.</t>
    </r>
    <r>
      <rPr>
        <b/>
        <sz val="7"/>
        <color theme="1"/>
        <rFont val="Arial Narrow"/>
        <family val="2"/>
      </rPr>
      <t xml:space="preserve">     </t>
    </r>
    <r>
      <rPr>
        <b/>
        <sz val="11"/>
        <color theme="1"/>
        <rFont val="Arial Narrow"/>
        <family val="2"/>
      </rPr>
      <t>UNEXPENDED FEDERAL FUNDS (UFF) FROM PRIOR OPERATING PERIOD</t>
    </r>
  </si>
  <si>
    <r>
      <t>C.</t>
    </r>
    <r>
      <rPr>
        <b/>
        <sz val="7"/>
        <color theme="1"/>
        <rFont val="Arial Narrow"/>
        <family val="2"/>
      </rPr>
      <t xml:space="preserve">     </t>
    </r>
    <r>
      <rPr>
        <b/>
        <sz val="11"/>
        <color theme="1"/>
        <rFont val="Arial Narrow"/>
        <family val="2"/>
      </rPr>
      <t>APPLICANT CONTRIBUTION</t>
    </r>
  </si>
  <si>
    <r>
      <t>D.</t>
    </r>
    <r>
      <rPr>
        <b/>
        <sz val="7"/>
        <color theme="1"/>
        <rFont val="Arial Narrow"/>
        <family val="2"/>
      </rPr>
      <t xml:space="preserve">     </t>
    </r>
    <r>
      <rPr>
        <b/>
        <sz val="11"/>
        <color theme="1"/>
        <rFont val="Arial Narrow"/>
        <family val="2"/>
      </rPr>
      <t>STATE FUNDS</t>
    </r>
  </si>
  <si>
    <r>
      <t>E.</t>
    </r>
    <r>
      <rPr>
        <b/>
        <sz val="7"/>
        <color theme="1"/>
        <rFont val="Arial Narrow"/>
        <family val="2"/>
      </rPr>
      <t xml:space="preserve">     </t>
    </r>
    <r>
      <rPr>
        <b/>
        <sz val="11"/>
        <color theme="1"/>
        <rFont val="Arial Narrow"/>
        <family val="2"/>
      </rPr>
      <t>LOCAL FUNDS</t>
    </r>
  </si>
  <si>
    <r>
      <t>F.</t>
    </r>
    <r>
      <rPr>
        <b/>
        <sz val="7"/>
        <color theme="1"/>
        <rFont val="Arial Narrow"/>
        <family val="2"/>
      </rPr>
      <t xml:space="preserve">     </t>
    </r>
    <r>
      <rPr>
        <b/>
        <sz val="11"/>
        <color theme="1"/>
        <rFont val="Arial Narrow"/>
        <family val="2"/>
      </rPr>
      <t>UNEXPENDED PROGRAM INCOME (UPI) (FROM PRIOR OPERATING YEAR)</t>
    </r>
  </si>
  <si>
    <r>
      <t>G.</t>
    </r>
    <r>
      <rPr>
        <b/>
        <sz val="7"/>
        <color theme="1"/>
        <rFont val="Arial Narrow"/>
        <family val="2"/>
      </rPr>
      <t xml:space="preserve">    </t>
    </r>
    <r>
      <rPr>
        <b/>
        <sz val="11"/>
        <color theme="1"/>
        <rFont val="Arial Narrow"/>
        <family val="2"/>
      </rPr>
      <t>PROGRAM INCOME (PROJECTED)</t>
    </r>
  </si>
  <si>
    <r>
      <t>H.</t>
    </r>
    <r>
      <rPr>
        <b/>
        <sz val="7"/>
        <color theme="1"/>
        <rFont val="Arial Narrow"/>
        <family val="2"/>
      </rPr>
      <t xml:space="preserve">     </t>
    </r>
    <r>
      <rPr>
        <b/>
        <sz val="11"/>
        <color theme="1"/>
        <rFont val="Arial Narrow"/>
        <family val="2"/>
      </rPr>
      <t>OTHER REVENUE</t>
    </r>
  </si>
  <si>
    <t>OMB Control No. 0693-0032</t>
  </si>
  <si>
    <t>Expiration Date: 09-30-2018</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</si>
  <si>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</si>
  <si>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</si>
  <si>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</si>
  <si>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</si>
  <si>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Per the NIST MEP General Terms and Conditions, as amended, Centers must request prior approval to carry forward UFF from the prior operating period. Centers may do so in this section of the operating plan. No Separate request for UFF carryforward is required. The request should include:
·       An explanation for the inability to expend the funds in the previous operating year
·       A plan for the use of the funds above-base (if applicable)
·       An updated SF424A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(recieiving a new award number), please note that any remaining unexpended Federal funds at the end of a five-year award period will be de-obligated.</t>
  </si>
  <si>
    <t>· 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</si>
  <si>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t>· Subrecipient Cost Share – List other revenue sources include Center’s cash cost share and cost share of any subawardee. Sub-Recipients should include ALL Program Income earned within the award on this line- not just the income planned to be used in the operating year. All program income generated by the NIST MEP project should be reported. Excess program income will be shown as such in the “Total Revenue - Total Expenses” line of the budget table.</t>
  </si>
  <si>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</si>
  <si>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</si>
  <si>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</si>
  <si>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t>Centers should provide a basis for the program income estimates included in the Budget Summary Table. The application of Program Income should be consistent with Section 13 of the NIST MEP General Terms and Conditions (February 2016).</t>
  </si>
  <si>
    <t>· Third Party Contributions – All third party cash/in-kind contributions should be clearly delineated by source. See Section 11.C. of the NIST MEP General Terms and Conditions (February 2016) for documentation requirments.</t>
  </si>
  <si>
    <t>As per prior practice, NIST is allowing Centers to carry forward program income from a prior award ONLY until the Center is re-competed. Per Section 13 of the NIST MEP General Terms and Conditions (February 2016), Centers must request prior approval to carry forward UPI from the prior operating period. Centers may do so in this section of the operating plan. No Separate request for UPI carryforward is required. The request should include:
·       An explanation for the inability to expend the funds in the previous operating year
·       A plan for the use of the funds (if applicable)
·       An updated SF424A and Subaward Table (if applicable) for the prior year reflecting the previously approved budget and the actuals.
Requests for programmatic approval for the use of carryover are considered on a case-by-case basis.
As a reminder, per Section 13.G of the NIST MEP General Terms and Conditions (February 2016),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Also as a reminder, reporting program income to NIST via the SF-425 is cumulative. Program income earned under prior award number should be included when submitting this form.</t>
  </si>
  <si>
    <r>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t>
    </r>
    <r>
      <rPr>
        <sz val="12"/>
        <color theme="4" tint="-0.249977111117893"/>
        <rFont val="Arial Narrow"/>
        <family val="2"/>
      </rPr>
      <t xml:space="preserve"> </t>
    </r>
    <r>
      <rPr>
        <sz val="12"/>
        <color rgb="FFFF0000"/>
        <rFont val="Arial Narrow"/>
        <family val="2"/>
      </rPr>
      <t xml:space="preserve">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</si>
  <si>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accdroance with  Recipients shall conduct all procurement transactions in accordance with the requirements set forth in  2 C.F.R. §§ 200.110(a) and 200.317 - 200.326.  </t>
  </si>
  <si>
    <t>(7) Board Expenses</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</si>
  <si>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orgnzations: Organzation A, Organization B, etc.
(6) Required yearly audit expenses that are allocable to the MEP project.  
(7) Reimbursement of travel and per diem costs for participation by board members in four meetings per year 
</t>
    </r>
  </si>
  <si>
    <t>10 members X 4 meetings</t>
  </si>
  <si>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</si>
  <si>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</si>
  <si>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</si>
  <si>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</si>
  <si>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</si>
  <si>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</si>
  <si>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</si>
  <si>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</si>
  <si>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</si>
  <si>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</si>
  <si>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</si>
  <si>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</si>
  <si>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</si>
  <si>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</si>
  <si>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</si>
  <si>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</si>
  <si>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</si>
  <si>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</si>
  <si>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7/1/14-6/30/15</t>
  </si>
  <si>
    <t>SRA</t>
  </si>
  <si>
    <t>(2) Sub-Recipient Agreement #2</t>
  </si>
  <si>
    <t>(3) Sub-Recipient Agreement #3</t>
  </si>
  <si>
    <t>TOTAL SRAs</t>
  </si>
  <si>
    <t>(4) Third-Party Contributor #1</t>
  </si>
  <si>
    <t>TPC</t>
  </si>
  <si>
    <t>(5) Third-Party Contributor #2</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</si>
  <si>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</si>
  <si>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</si>
  <si>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</si>
  <si>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</si>
  <si>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</si>
  <si>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t xml:space="preserve">3.      Per 15 C.F.R. Part 290.4(c)(4), please state the dollar amount proposed/budgeted (or the value of property provided in lieu of cash) by the Center under the award to the partner organization. </t>
  </si>
  <si>
    <t>4.      Per 15 C.F.R. Part 290.4(c)(5),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</si>
  <si>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</si>
  <si>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</si>
  <si>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</si>
  <si>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r>
      <t>(2)</t>
    </r>
    <r>
      <rPr>
        <sz val="7"/>
        <color theme="1"/>
        <rFont val="Times New Roman"/>
        <family val="1"/>
      </rPr>
      <t xml:space="preserve">    </t>
    </r>
    <r>
      <rPr>
        <sz val="12"/>
        <color theme="1"/>
        <rFont val="Arial Narrow"/>
        <family val="2"/>
      </rPr>
      <t>SRA #2</t>
    </r>
    <r>
      <rPr>
        <sz val="11"/>
        <color theme="1"/>
        <rFont val="Calibri"/>
        <family val="2"/>
        <scheme val="minor"/>
      </rPr>
      <t/>
    </r>
  </si>
  <si>
    <r>
      <t>(3)</t>
    </r>
    <r>
      <rPr>
        <sz val="7"/>
        <color theme="1"/>
        <rFont val="Times New Roman"/>
        <family val="1"/>
      </rPr>
      <t xml:space="preserve">    </t>
    </r>
    <r>
      <rPr>
        <sz val="12"/>
        <color theme="1"/>
        <rFont val="Arial Narrow"/>
        <family val="2"/>
      </rPr>
      <t>SRA #3</t>
    </r>
    <r>
      <rPr>
        <sz val="11"/>
        <color theme="1"/>
        <rFont val="Calibri"/>
        <family val="2"/>
        <scheme val="minor"/>
      </rPr>
      <t/>
    </r>
  </si>
  <si>
    <r>
      <t>(4)</t>
    </r>
    <r>
      <rPr>
        <sz val="7"/>
        <color theme="1"/>
        <rFont val="Times New Roman"/>
        <family val="1"/>
      </rPr>
      <t xml:space="preserve">    </t>
    </r>
    <r>
      <rPr>
        <sz val="12"/>
        <color theme="1"/>
        <rFont val="Arial Narrow"/>
        <family val="2"/>
      </rPr>
      <t>TPC #1</t>
    </r>
  </si>
  <si>
    <r>
      <t>(5)</t>
    </r>
    <r>
      <rPr>
        <sz val="7"/>
        <color theme="1"/>
        <rFont val="Times New Roman"/>
        <family val="1"/>
      </rPr>
      <t xml:space="preserve">    </t>
    </r>
    <r>
      <rPr>
        <sz val="12"/>
        <color theme="1"/>
        <rFont val="Arial Narrow"/>
        <family val="2"/>
      </rPr>
      <t>TPC #2</t>
    </r>
  </si>
  <si>
    <r>
      <rPr>
        <b/>
        <sz val="10"/>
        <rFont val="Arial Narrow"/>
        <family val="2"/>
      </rPr>
      <t>Center Name:</t>
    </r>
    <r>
      <rPr>
        <sz val="10"/>
        <rFont val="Arial Narrow"/>
        <family val="2"/>
      </rPr>
      <t xml:space="preserve"> &lt;Center Name&gt;
</t>
    </r>
    <r>
      <rPr>
        <b/>
        <sz val="10"/>
        <rFont val="Arial Narrow"/>
        <family val="2"/>
      </rPr>
      <t>Cooperative Agreement Number:</t>
    </r>
    <r>
      <rPr>
        <sz val="10"/>
        <rFont val="Arial Narrow"/>
        <family val="2"/>
      </rPr>
      <t xml:space="preserve"> &lt;CA #&gt;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</si>
</sst>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3"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2"/>
      <color rgb="FFFF0000"/>
      <name val="Arial Narrow"/>
      <family val="2"/>
    </font>
    <font>
      <sz val="12"/>
      <color theme="4" tint="-0.249977111117893"/>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s>
  <fills count="8">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164" fontId="4" fillId="3" borderId="1" xfId="0" applyNumberFormat="1" applyFont="1" applyFill="1" applyBorder="1" applyAlignment="1">
      <alignment horizontal="righ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0" fontId="3" fillId="0" borderId="0" xfId="0" applyFont="1" applyAlignment="1">
      <alignment vertical="center"/>
    </xf>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xf>
    <xf numFmtId="0" fontId="17" fillId="0" borderId="0" xfId="0" applyFont="1"/>
    <xf numFmtId="0" fontId="17" fillId="0" borderId="0" xfId="0" applyFont="1" applyBorder="1" applyAlignment="1">
      <alignment horizontal="left" vertical="top" wrapText="1"/>
    </xf>
    <xf numFmtId="0" fontId="21" fillId="0" borderId="3" xfId="0" applyFont="1" applyBorder="1" applyAlignment="1">
      <alignment horizontal="left" vertical="center" wrapText="1"/>
    </xf>
    <xf numFmtId="0" fontId="23" fillId="0" borderId="0" xfId="0" applyFont="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4" fillId="0" borderId="1" xfId="0" applyFont="1" applyBorder="1" applyAlignment="1">
      <alignment horizontal="center" wrapText="1"/>
    </xf>
    <xf numFmtId="0" fontId="21" fillId="5" borderId="1" xfId="0" applyFont="1" applyFill="1" applyBorder="1" applyAlignment="1">
      <alignment horizontal="center" wrapText="1"/>
    </xf>
    <xf numFmtId="0" fontId="23" fillId="0" borderId="0" xfId="0" applyFont="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25" fillId="5" borderId="1" xfId="0" applyFont="1" applyFill="1" applyBorder="1" applyAlignment="1">
      <alignment horizontal="center" wrapText="1"/>
    </xf>
    <xf numFmtId="0" fontId="25" fillId="0" borderId="0" xfId="0" applyFont="1" applyAlignment="1">
      <alignment horizontal="center" wrapText="1"/>
    </xf>
    <xf numFmtId="0" fontId="23" fillId="0" borderId="1" xfId="0" applyFont="1" applyBorder="1" applyAlignment="1">
      <alignment wrapText="1"/>
    </xf>
    <xf numFmtId="0" fontId="23" fillId="0" borderId="1" xfId="0" applyFont="1" applyBorder="1" applyAlignment="1">
      <alignment horizontal="center" wrapText="1"/>
    </xf>
    <xf numFmtId="0" fontId="29" fillId="0" borderId="1" xfId="0" applyFont="1" applyBorder="1" applyAlignment="1">
      <alignment horizontal="center" vertical="center" wrapText="1"/>
    </xf>
    <xf numFmtId="166" fontId="23" fillId="6" borderId="1" xfId="1" applyNumberFormat="1" applyFont="1" applyFill="1" applyBorder="1" applyAlignment="1">
      <alignment horizontal="center" wrapText="1"/>
    </xf>
    <xf numFmtId="166" fontId="23" fillId="0" borderId="1" xfId="1" applyNumberFormat="1" applyFont="1" applyBorder="1" applyAlignment="1">
      <alignment wrapText="1"/>
    </xf>
    <xf numFmtId="166" fontId="23" fillId="0" borderId="1" xfId="1"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6" borderId="1" xfId="1" applyNumberFormat="1" applyFont="1" applyFill="1" applyBorder="1" applyAlignment="1">
      <alignment horizontal="center" vertical="center" wrapText="1"/>
    </xf>
    <xf numFmtId="166" fontId="23" fillId="0" borderId="1" xfId="1" applyNumberFormat="1" applyFont="1" applyBorder="1" applyAlignment="1">
      <alignment vertical="center" wrapText="1"/>
    </xf>
    <xf numFmtId="0" fontId="21" fillId="0" borderId="1" xfId="0" applyFont="1" applyBorder="1" applyAlignment="1">
      <alignment horizontal="right" vertical="center" wrapText="1"/>
    </xf>
    <xf numFmtId="166" fontId="21" fillId="6" borderId="1" xfId="1" applyNumberFormat="1" applyFont="1" applyFill="1" applyBorder="1" applyAlignment="1">
      <alignment vertical="center" wrapText="1"/>
    </xf>
    <xf numFmtId="166" fontId="21" fillId="0" borderId="1" xfId="1" applyNumberFormat="1" applyFont="1" applyBorder="1" applyAlignment="1">
      <alignment vertical="center" wrapText="1"/>
    </xf>
    <xf numFmtId="166" fontId="21" fillId="0" borderId="1" xfId="1" applyNumberFormat="1" applyFont="1" applyBorder="1" applyAlignment="1">
      <alignment horizontal="center" vertical="center" wrapText="1"/>
    </xf>
    <xf numFmtId="166" fontId="23" fillId="7" borderId="1" xfId="1" applyNumberFormat="1" applyFont="1" applyFill="1" applyBorder="1" applyAlignment="1">
      <alignment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applyAlignment="1"/>
    <xf numFmtId="0" fontId="30" fillId="0" borderId="0" xfId="0" applyFont="1" applyAlignment="1">
      <alignment vertical="center"/>
    </xf>
    <xf numFmtId="0" fontId="31" fillId="0" borderId="0" xfId="0" applyFont="1" applyAlignment="1">
      <alignment vertical="center"/>
    </xf>
    <xf numFmtId="0" fontId="16" fillId="0" borderId="0" xfId="0" applyFont="1"/>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17" fillId="0" borderId="4" xfId="0" applyFont="1" applyBorder="1" applyAlignment="1">
      <alignment horizontal="left" vertical="top" wrapText="1"/>
    </xf>
    <xf numFmtId="0" fontId="9"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31" fillId="0" borderId="0" xfId="0" applyFont="1" applyAlignment="1">
      <alignment horizontal="left" vertical="center"/>
    </xf>
    <xf numFmtId="0" fontId="23" fillId="0" borderId="0" xfId="0" applyFont="1" applyAlignment="1">
      <alignment horizontal="left"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1" fillId="0" borderId="1" xfId="0" applyFont="1" applyBorder="1" applyAlignment="1">
      <alignment horizontal="center" wrapText="1"/>
    </xf>
    <xf numFmtId="0" fontId="17" fillId="0" borderId="0" xfId="0" applyFont="1" applyAlignment="1">
      <alignment horizontal="left" vertical="center" wrapText="1"/>
    </xf>
    <xf numFmtId="0" fontId="4" fillId="0" borderId="0" xfId="0" applyFont="1"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733425</xdr:colOff>
      <xdr:row>11</xdr:row>
      <xdr:rowOff>123825</xdr:rowOff>
    </xdr:from>
    <xdr:ext cx="184731" cy="264560"/>
    <xdr:sp macro="" textlink="">
      <xdr:nvSpPr>
        <xdr:cNvPr id="3" name="TextBox 2"/>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4.4" x14ac:dyDescent="0.3"/>
  <sheetData>
    <row r="1" spans="1:1" x14ac:dyDescent="0.3">
      <c r="A1" s="122" t="s">
        <v>192</v>
      </c>
    </row>
    <row r="3" spans="1:1" x14ac:dyDescent="0.3">
      <c r="A3" t="s">
        <v>190</v>
      </c>
    </row>
    <row r="4" spans="1:1" x14ac:dyDescent="0.3">
      <c r="A4"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Normal="100" zoomScaleSheetLayoutView="100" workbookViewId="0">
      <selection activeCell="K5" sqref="K5"/>
    </sheetView>
  </sheetViews>
  <sheetFormatPr defaultColWidth="8.88671875" defaultRowHeight="13.8" x14ac:dyDescent="0.3"/>
  <cols>
    <col min="1" max="1" width="32.5546875" style="4" customWidth="1"/>
    <col min="2" max="2" width="11.6640625" style="41" customWidth="1"/>
    <col min="3" max="3" width="7.6640625" style="42" customWidth="1"/>
    <col min="4" max="5" width="11.6640625" style="41" customWidth="1"/>
    <col min="6" max="6" width="7.6640625" style="42" customWidth="1"/>
    <col min="7" max="7" width="11.6640625" style="41" customWidth="1"/>
    <col min="8" max="8" width="8.88671875" style="4"/>
    <col min="9" max="9" width="12.5546875" style="4" bestFit="1" customWidth="1"/>
    <col min="10" max="16384" width="8.88671875" style="4"/>
  </cols>
  <sheetData>
    <row r="1" spans="1:7" ht="43.2" customHeight="1" x14ac:dyDescent="0.3">
      <c r="A1" s="173" t="s">
        <v>250</v>
      </c>
    </row>
    <row r="2" spans="1:7" s="3" customFormat="1" ht="41.4" x14ac:dyDescent="0.3">
      <c r="A2" s="1" t="s">
        <v>124</v>
      </c>
      <c r="B2" s="1" t="s">
        <v>45</v>
      </c>
      <c r="C2" s="2" t="s">
        <v>49</v>
      </c>
      <c r="D2" s="1" t="s">
        <v>0</v>
      </c>
      <c r="E2" s="1" t="s">
        <v>1</v>
      </c>
      <c r="F2" s="2" t="s">
        <v>49</v>
      </c>
      <c r="G2" s="1" t="s">
        <v>2</v>
      </c>
    </row>
    <row r="3" spans="1:7" x14ac:dyDescent="0.3">
      <c r="A3" s="124" t="s">
        <v>125</v>
      </c>
      <c r="B3" s="124"/>
      <c r="C3" s="124"/>
      <c r="D3" s="124"/>
      <c r="E3" s="124"/>
      <c r="F3" s="124"/>
      <c r="G3" s="124"/>
    </row>
    <row r="4" spans="1:7" ht="15.6" x14ac:dyDescent="0.3">
      <c r="A4" s="5" t="s">
        <v>126</v>
      </c>
      <c r="B4" s="6">
        <v>400000</v>
      </c>
      <c r="C4" s="7"/>
      <c r="D4" s="8"/>
      <c r="E4" s="8"/>
      <c r="F4" s="7"/>
      <c r="G4" s="9">
        <f t="shared" ref="G4:G12" si="0">SUM(B4:E4)</f>
        <v>400000</v>
      </c>
    </row>
    <row r="5" spans="1:7" x14ac:dyDescent="0.3">
      <c r="A5" s="5" t="s">
        <v>117</v>
      </c>
      <c r="B5" s="6">
        <v>0</v>
      </c>
      <c r="C5" s="7"/>
      <c r="D5" s="8"/>
      <c r="E5" s="8"/>
      <c r="F5" s="7"/>
      <c r="G5" s="9">
        <v>0</v>
      </c>
    </row>
    <row r="6" spans="1:7" ht="29.4" x14ac:dyDescent="0.3">
      <c r="A6" s="5" t="s">
        <v>127</v>
      </c>
      <c r="B6" s="6">
        <v>10000</v>
      </c>
      <c r="C6" s="7"/>
      <c r="D6" s="8"/>
      <c r="E6" s="8"/>
      <c r="F6" s="7"/>
      <c r="G6" s="9">
        <f t="shared" si="0"/>
        <v>10000</v>
      </c>
    </row>
    <row r="7" spans="1:7" ht="29.4" x14ac:dyDescent="0.3">
      <c r="A7" s="5" t="s">
        <v>128</v>
      </c>
      <c r="B7" s="10">
        <v>4500</v>
      </c>
      <c r="C7" s="7"/>
      <c r="D7" s="8"/>
      <c r="E7" s="8"/>
      <c r="F7" s="7"/>
      <c r="G7" s="9">
        <f t="shared" si="0"/>
        <v>4500</v>
      </c>
    </row>
    <row r="8" spans="1:7" ht="15.6" x14ac:dyDescent="0.3">
      <c r="A8" s="5" t="s">
        <v>129</v>
      </c>
      <c r="B8" s="8"/>
      <c r="C8" s="7"/>
      <c r="D8" s="6">
        <v>0</v>
      </c>
      <c r="E8" s="8"/>
      <c r="F8" s="7"/>
      <c r="G8" s="9">
        <v>0</v>
      </c>
    </row>
    <row r="9" spans="1:7" x14ac:dyDescent="0.3">
      <c r="A9" s="5" t="s">
        <v>3</v>
      </c>
      <c r="B9" s="8"/>
      <c r="C9" s="7"/>
      <c r="D9" s="6">
        <v>100000</v>
      </c>
      <c r="E9" s="6">
        <v>0</v>
      </c>
      <c r="F9" s="7"/>
      <c r="G9" s="9">
        <f t="shared" si="0"/>
        <v>100000</v>
      </c>
    </row>
    <row r="10" spans="1:7" ht="29.4" x14ac:dyDescent="0.3">
      <c r="A10" s="5" t="s">
        <v>130</v>
      </c>
      <c r="B10" s="8"/>
      <c r="C10" s="7"/>
      <c r="D10" s="6">
        <v>50000</v>
      </c>
      <c r="E10" s="8"/>
      <c r="F10" s="7"/>
      <c r="G10" s="9">
        <f t="shared" si="0"/>
        <v>50000</v>
      </c>
    </row>
    <row r="11" spans="1:7" x14ac:dyDescent="0.3">
      <c r="A11" s="5" t="s">
        <v>118</v>
      </c>
      <c r="B11" s="8"/>
      <c r="C11" s="7"/>
      <c r="D11" s="6">
        <v>176000</v>
      </c>
      <c r="E11" s="8"/>
      <c r="F11" s="7"/>
      <c r="G11" s="9">
        <f t="shared" si="0"/>
        <v>176000</v>
      </c>
    </row>
    <row r="12" spans="1:7" s="15" customFormat="1" ht="15.6" x14ac:dyDescent="0.3">
      <c r="A12" s="11" t="s">
        <v>131</v>
      </c>
      <c r="B12" s="8"/>
      <c r="C12" s="12"/>
      <c r="D12" s="13">
        <f>SUM(D13:D15)</f>
        <v>148000</v>
      </c>
      <c r="E12" s="13">
        <f>SUM(E13:E15)</f>
        <v>355100</v>
      </c>
      <c r="F12" s="12"/>
      <c r="G12" s="14">
        <f t="shared" si="0"/>
        <v>503100</v>
      </c>
    </row>
    <row r="13" spans="1:7" s="21" customFormat="1" ht="15.6" x14ac:dyDescent="0.3">
      <c r="A13" s="16" t="s">
        <v>132</v>
      </c>
      <c r="B13" s="17"/>
      <c r="C13" s="18"/>
      <c r="D13" s="19">
        <v>0</v>
      </c>
      <c r="E13" s="8"/>
      <c r="F13" s="18"/>
      <c r="G13" s="20">
        <f>SUM(D13:E13,B13)</f>
        <v>0</v>
      </c>
    </row>
    <row r="14" spans="1:7" s="21" customFormat="1" ht="15.6" x14ac:dyDescent="0.3">
      <c r="A14" s="16" t="s">
        <v>133</v>
      </c>
      <c r="B14" s="17"/>
      <c r="C14" s="18"/>
      <c r="D14" s="22">
        <v>148000</v>
      </c>
      <c r="E14" s="22">
        <v>200000</v>
      </c>
      <c r="F14" s="18"/>
      <c r="G14" s="23">
        <f t="shared" ref="G14:G15" si="1">SUM(D14:E14,B14)</f>
        <v>348000</v>
      </c>
    </row>
    <row r="15" spans="1:7" s="21" customFormat="1" ht="15.6" x14ac:dyDescent="0.3">
      <c r="A15" s="16" t="s">
        <v>134</v>
      </c>
      <c r="B15" s="17"/>
      <c r="C15" s="18"/>
      <c r="D15" s="17"/>
      <c r="E15" s="19">
        <v>155100</v>
      </c>
      <c r="F15" s="18"/>
      <c r="G15" s="20">
        <f t="shared" si="1"/>
        <v>155100</v>
      </c>
    </row>
    <row r="16" spans="1:7" s="27" customFormat="1" x14ac:dyDescent="0.3">
      <c r="A16" s="24" t="s">
        <v>4</v>
      </c>
      <c r="B16" s="25">
        <f>SUM(B4:B12)</f>
        <v>414500</v>
      </c>
      <c r="C16" s="26">
        <f>B16/G16</f>
        <v>0.33330652943068512</v>
      </c>
      <c r="D16" s="14">
        <f>SUM(D4:D12)</f>
        <v>474000</v>
      </c>
      <c r="E16" s="14">
        <f>SUM(E4:E12)</f>
        <v>355100</v>
      </c>
      <c r="F16" s="26">
        <f>(D16+E16)/G16</f>
        <v>0.66669347056931494</v>
      </c>
      <c r="G16" s="14">
        <f>B16+D16+E16</f>
        <v>1243600</v>
      </c>
    </row>
    <row r="17" spans="1:7" x14ac:dyDescent="0.3">
      <c r="A17" s="123" t="s">
        <v>135</v>
      </c>
      <c r="B17" s="123"/>
      <c r="C17" s="123"/>
      <c r="D17" s="123"/>
      <c r="E17" s="123"/>
      <c r="F17" s="123"/>
      <c r="G17" s="123"/>
    </row>
    <row r="18" spans="1:7" x14ac:dyDescent="0.3">
      <c r="A18" s="5" t="s">
        <v>5</v>
      </c>
      <c r="B18" s="9">
        <f>'Expense Narrative'!F14</f>
        <v>148500</v>
      </c>
      <c r="C18" s="12"/>
      <c r="D18" s="9">
        <f>'Expense Narrative'!G14</f>
        <v>148500</v>
      </c>
      <c r="E18" s="9">
        <f>'Expense Narrative'!H14</f>
        <v>112800</v>
      </c>
      <c r="F18" s="12"/>
      <c r="G18" s="9">
        <f t="shared" ref="G18:G37" si="2">SUM(B18:E18)</f>
        <v>409800</v>
      </c>
    </row>
    <row r="19" spans="1:7" x14ac:dyDescent="0.3">
      <c r="A19" s="5" t="s">
        <v>6</v>
      </c>
      <c r="B19" s="9">
        <f>'Expense Narrative'!F22</f>
        <v>30630</v>
      </c>
      <c r="C19" s="12"/>
      <c r="D19" s="9">
        <f>'Expense Narrative'!G22</f>
        <v>30630</v>
      </c>
      <c r="E19" s="9">
        <f>'Expense Narrative'!H22</f>
        <v>28200</v>
      </c>
      <c r="F19" s="12"/>
      <c r="G19" s="9">
        <f t="shared" si="2"/>
        <v>89460</v>
      </c>
    </row>
    <row r="20" spans="1:7" x14ac:dyDescent="0.3">
      <c r="A20" s="5" t="s">
        <v>7</v>
      </c>
      <c r="B20" s="9">
        <f>'Expense Narrative'!G36</f>
        <v>6508</v>
      </c>
      <c r="C20" s="12"/>
      <c r="D20" s="9">
        <f>'Expense Narrative'!H36</f>
        <v>6508</v>
      </c>
      <c r="E20" s="9">
        <f>'Expense Narrative'!I36</f>
        <v>0</v>
      </c>
      <c r="F20" s="12"/>
      <c r="G20" s="9">
        <f t="shared" si="2"/>
        <v>13016</v>
      </c>
    </row>
    <row r="21" spans="1:7" x14ac:dyDescent="0.3">
      <c r="A21" s="5" t="s">
        <v>8</v>
      </c>
      <c r="B21" s="28">
        <v>8199</v>
      </c>
      <c r="C21" s="12"/>
      <c r="D21" s="9">
        <f>'Expense Narrative'!G46</f>
        <v>10000</v>
      </c>
      <c r="E21" s="9">
        <f>'Expense Narrative'!H46</f>
        <v>5000</v>
      </c>
      <c r="F21" s="12"/>
      <c r="G21" s="28">
        <f t="shared" si="2"/>
        <v>23199</v>
      </c>
    </row>
    <row r="22" spans="1:7" x14ac:dyDescent="0.3">
      <c r="A22" s="5" t="s">
        <v>9</v>
      </c>
      <c r="B22" s="9">
        <f>'Expense Narrative'!F57</f>
        <v>6000</v>
      </c>
      <c r="C22" s="12"/>
      <c r="D22" s="9">
        <f>'Expense Narrative'!G57</f>
        <v>15000</v>
      </c>
      <c r="E22" s="9">
        <f>'Expense Narrative'!H57</f>
        <v>4000</v>
      </c>
      <c r="F22" s="12"/>
      <c r="G22" s="9">
        <f t="shared" si="2"/>
        <v>25000</v>
      </c>
    </row>
    <row r="23" spans="1:7" s="15" customFormat="1" x14ac:dyDescent="0.3">
      <c r="A23" s="11" t="s">
        <v>66</v>
      </c>
      <c r="B23" s="13">
        <f>SUM(B24:B27)</f>
        <v>104700</v>
      </c>
      <c r="C23" s="12"/>
      <c r="D23" s="13">
        <f>SUM(D24:D27)</f>
        <v>26321</v>
      </c>
      <c r="E23" s="8"/>
      <c r="F23" s="12"/>
      <c r="G23" s="14">
        <f t="shared" si="2"/>
        <v>131021</v>
      </c>
    </row>
    <row r="24" spans="1:7" s="21" customFormat="1" x14ac:dyDescent="0.3">
      <c r="A24" s="16" t="s">
        <v>70</v>
      </c>
      <c r="B24" s="20">
        <f>'Expense Narrative'!G63</f>
        <v>15000</v>
      </c>
      <c r="C24" s="29"/>
      <c r="D24" s="20">
        <f>'Expense Narrative'!H63</f>
        <v>5000</v>
      </c>
      <c r="E24" s="8"/>
      <c r="F24" s="29"/>
      <c r="G24" s="20">
        <f t="shared" si="2"/>
        <v>20000</v>
      </c>
    </row>
    <row r="25" spans="1:7" s="21" customFormat="1" x14ac:dyDescent="0.3">
      <c r="A25" s="16" t="s">
        <v>71</v>
      </c>
      <c r="B25" s="20">
        <f>'Expense Narrative'!G64</f>
        <v>8500</v>
      </c>
      <c r="C25" s="29"/>
      <c r="D25" s="20">
        <f>'Expense Narrative'!H64</f>
        <v>0</v>
      </c>
      <c r="E25" s="8"/>
      <c r="F25" s="29"/>
      <c r="G25" s="20">
        <f t="shared" si="2"/>
        <v>8500</v>
      </c>
    </row>
    <row r="26" spans="1:7" s="21" customFormat="1" x14ac:dyDescent="0.3">
      <c r="A26" s="16" t="s">
        <v>177</v>
      </c>
      <c r="B26" s="20">
        <f>'Expense Narrative'!G65</f>
        <v>31200</v>
      </c>
      <c r="C26" s="29"/>
      <c r="D26" s="20">
        <f>'Expense Narrative'!H65</f>
        <v>21321</v>
      </c>
      <c r="E26" s="8"/>
      <c r="F26" s="29"/>
      <c r="G26" s="20">
        <f t="shared" si="2"/>
        <v>52521</v>
      </c>
    </row>
    <row r="27" spans="1:7" s="21" customFormat="1" x14ac:dyDescent="0.3">
      <c r="A27" s="16" t="s">
        <v>178</v>
      </c>
      <c r="B27" s="20">
        <f>'Expense Narrative'!G66</f>
        <v>50000</v>
      </c>
      <c r="C27" s="29"/>
      <c r="D27" s="20">
        <f>'Expense Narrative'!H66</f>
        <v>0</v>
      </c>
      <c r="E27" s="8"/>
      <c r="F27" s="29"/>
      <c r="G27" s="20">
        <f t="shared" si="2"/>
        <v>50000</v>
      </c>
    </row>
    <row r="28" spans="1:7" s="15" customFormat="1" x14ac:dyDescent="0.3">
      <c r="A28" s="11" t="s">
        <v>67</v>
      </c>
      <c r="B28" s="13">
        <f>SUM(B29:B35)</f>
        <v>60051</v>
      </c>
      <c r="C28" s="12"/>
      <c r="D28" s="13">
        <f>SUM(D29:D35)</f>
        <v>179964</v>
      </c>
      <c r="E28" s="13">
        <f>SUM(E29:E35)</f>
        <v>205100</v>
      </c>
      <c r="F28" s="12"/>
      <c r="G28" s="14">
        <f t="shared" si="2"/>
        <v>445115</v>
      </c>
    </row>
    <row r="29" spans="1:7" s="21" customFormat="1" ht="15.6" x14ac:dyDescent="0.3">
      <c r="A29" s="16" t="s">
        <v>136</v>
      </c>
      <c r="B29" s="30">
        <f>'Expense Narrative'!F75</f>
        <v>26000</v>
      </c>
      <c r="C29" s="29"/>
      <c r="D29" s="30">
        <f>'Expense Narrative'!G75</f>
        <v>146000</v>
      </c>
      <c r="E29" s="30">
        <f>'Expense Narrative'!H75</f>
        <v>200000</v>
      </c>
      <c r="F29" s="29"/>
      <c r="G29" s="23">
        <f t="shared" si="2"/>
        <v>372000</v>
      </c>
    </row>
    <row r="30" spans="1:7" s="21" customFormat="1" x14ac:dyDescent="0.3">
      <c r="A30" s="16" t="s">
        <v>52</v>
      </c>
      <c r="B30" s="31">
        <f>'Expense Narrative'!F76</f>
        <v>22001</v>
      </c>
      <c r="C30" s="29"/>
      <c r="D30" s="20">
        <f>'Expense Narrative'!G76</f>
        <v>22003</v>
      </c>
      <c r="E30" s="20">
        <f>'Expense Narrative'!H76</f>
        <v>5100</v>
      </c>
      <c r="F30" s="29"/>
      <c r="G30" s="20">
        <f t="shared" si="2"/>
        <v>49104</v>
      </c>
    </row>
    <row r="31" spans="1:7" s="21" customFormat="1" x14ac:dyDescent="0.3">
      <c r="A31" s="16" t="s">
        <v>53</v>
      </c>
      <c r="B31" s="31">
        <f>'Expense Narrative'!F77</f>
        <v>5250</v>
      </c>
      <c r="C31" s="29"/>
      <c r="D31" s="20">
        <f>'Expense Narrative'!G77</f>
        <v>5250</v>
      </c>
      <c r="E31" s="20">
        <f>'Expense Narrative'!H77</f>
        <v>0</v>
      </c>
      <c r="F31" s="29"/>
      <c r="G31" s="20">
        <f t="shared" si="2"/>
        <v>10500</v>
      </c>
    </row>
    <row r="32" spans="1:7" s="21" customFormat="1" ht="28.95" customHeight="1" x14ac:dyDescent="0.3">
      <c r="A32" s="16" t="s">
        <v>115</v>
      </c>
      <c r="B32" s="31">
        <f>'Expense Narrative'!F78</f>
        <v>1500</v>
      </c>
      <c r="C32" s="29"/>
      <c r="D32" s="20">
        <f>'Expense Narrative'!G78</f>
        <v>1500</v>
      </c>
      <c r="E32" s="20">
        <f>'Expense Narrative'!H78</f>
        <v>0</v>
      </c>
      <c r="F32" s="29"/>
      <c r="G32" s="20">
        <f t="shared" si="2"/>
        <v>3000</v>
      </c>
    </row>
    <row r="33" spans="1:9" s="21" customFormat="1" x14ac:dyDescent="0.3">
      <c r="A33" s="16" t="s">
        <v>54</v>
      </c>
      <c r="B33" s="31">
        <f>'Expense Narrative'!F79</f>
        <v>800</v>
      </c>
      <c r="C33" s="29"/>
      <c r="D33" s="20">
        <f>'Expense Narrative'!G79</f>
        <v>1200</v>
      </c>
      <c r="E33" s="20">
        <f>'Expense Narrative'!H79</f>
        <v>0</v>
      </c>
      <c r="F33" s="29"/>
      <c r="G33" s="20">
        <f t="shared" si="2"/>
        <v>2000</v>
      </c>
    </row>
    <row r="34" spans="1:9" s="21" customFormat="1" x14ac:dyDescent="0.3">
      <c r="A34" s="16" t="s">
        <v>55</v>
      </c>
      <c r="B34" s="31">
        <f>'Expense Narrative'!F80</f>
        <v>2500</v>
      </c>
      <c r="C34" s="29"/>
      <c r="D34" s="20">
        <f>'Expense Narrative'!G80</f>
        <v>2011</v>
      </c>
      <c r="E34" s="20">
        <f>'Expense Narrative'!H80</f>
        <v>0</v>
      </c>
      <c r="F34" s="29"/>
      <c r="G34" s="20">
        <f t="shared" si="2"/>
        <v>4511</v>
      </c>
    </row>
    <row r="35" spans="1:9" s="21" customFormat="1" x14ac:dyDescent="0.3">
      <c r="A35" s="16" t="s">
        <v>207</v>
      </c>
      <c r="B35" s="31">
        <f>'Expense Narrative'!F81</f>
        <v>2000</v>
      </c>
      <c r="C35" s="29"/>
      <c r="D35" s="20">
        <f>'Expense Narrative'!G81</f>
        <v>2000</v>
      </c>
      <c r="E35" s="20">
        <f>'Expense Narrative'!H81</f>
        <v>0</v>
      </c>
      <c r="F35" s="29"/>
      <c r="G35" s="20">
        <f t="shared" ref="G35" si="3">SUM(B35:E35)</f>
        <v>4000</v>
      </c>
    </row>
    <row r="36" spans="1:9" x14ac:dyDescent="0.3">
      <c r="A36" s="32" t="s">
        <v>65</v>
      </c>
      <c r="B36" s="13">
        <f>B18+B19+B20+B21+B22+B23+B28</f>
        <v>364588</v>
      </c>
      <c r="C36" s="12"/>
      <c r="D36" s="13">
        <f>D18+D19+D20+D21+D22+D23+D28</f>
        <v>416923</v>
      </c>
      <c r="E36" s="13">
        <f>E18+E19+E20+E21+E22+E23+E28</f>
        <v>355100</v>
      </c>
      <c r="F36" s="12"/>
      <c r="G36" s="9">
        <f t="shared" si="2"/>
        <v>1136611</v>
      </c>
    </row>
    <row r="37" spans="1:9" x14ac:dyDescent="0.3">
      <c r="A37" s="32" t="s">
        <v>114</v>
      </c>
      <c r="B37" s="13">
        <f>'Expense Narrative'!F89</f>
        <v>49912.097199999997</v>
      </c>
      <c r="C37" s="12"/>
      <c r="D37" s="13">
        <f>'Expense Narrative'!G89</f>
        <v>57076.758699999998</v>
      </c>
      <c r="E37" s="33"/>
      <c r="F37" s="12"/>
      <c r="G37" s="9">
        <f t="shared" si="2"/>
        <v>106988.8559</v>
      </c>
    </row>
    <row r="38" spans="1:9" s="27" customFormat="1" x14ac:dyDescent="0.3">
      <c r="A38" s="34" t="s">
        <v>10</v>
      </c>
      <c r="B38" s="35">
        <f>SUM(B36:B37)</f>
        <v>414500.09720000002</v>
      </c>
      <c r="C38" s="26">
        <f>B38/G38</f>
        <v>0.33330664621219663</v>
      </c>
      <c r="D38" s="36">
        <f>SUM(D36:D37)</f>
        <v>473999.75870000001</v>
      </c>
      <c r="E38" s="36">
        <f>SUM(E36:E37)</f>
        <v>355100</v>
      </c>
      <c r="F38" s="26">
        <f>(D38+E38)/G38</f>
        <v>0.66669335378780337</v>
      </c>
      <c r="G38" s="25">
        <f>SUM(B38+D38+E38)</f>
        <v>1243599.8559000001</v>
      </c>
      <c r="H38" s="37"/>
      <c r="I38" s="38"/>
    </row>
    <row r="39" spans="1:9" ht="15.6" x14ac:dyDescent="0.3">
      <c r="A39" s="34" t="s">
        <v>137</v>
      </c>
      <c r="B39" s="35">
        <f>B16-B38</f>
        <v>-9.7200000018347055E-2</v>
      </c>
      <c r="C39" s="7"/>
      <c r="D39" s="36">
        <f>D16-D38</f>
        <v>0.2412999999942258</v>
      </c>
      <c r="E39" s="36">
        <f>E16-E38</f>
        <v>0</v>
      </c>
      <c r="F39" s="7"/>
      <c r="G39" s="36">
        <f>G16-G38</f>
        <v>0.14409999991767108</v>
      </c>
      <c r="H39" s="37"/>
      <c r="I39" s="39"/>
    </row>
    <row r="41" spans="1:9" ht="15.6" x14ac:dyDescent="0.3">
      <c r="A41" s="40" t="s">
        <v>138</v>
      </c>
    </row>
    <row r="42" spans="1:9" ht="15.6" x14ac:dyDescent="0.3">
      <c r="A42" s="40" t="s">
        <v>139</v>
      </c>
    </row>
    <row r="43" spans="1:9" ht="15.6" x14ac:dyDescent="0.3">
      <c r="A43" s="40" t="s">
        <v>140</v>
      </c>
    </row>
    <row r="44" spans="1:9" ht="15.6" x14ac:dyDescent="0.3">
      <c r="A44" s="40" t="s">
        <v>141</v>
      </c>
    </row>
    <row r="45" spans="1:9" ht="15.6" x14ac:dyDescent="0.3">
      <c r="A45" s="40" t="s">
        <v>142</v>
      </c>
    </row>
    <row r="46" spans="1:9" ht="15.6" x14ac:dyDescent="0.3">
      <c r="A46" s="40" t="s">
        <v>143</v>
      </c>
    </row>
    <row r="47" spans="1:9" ht="15.6" x14ac:dyDescent="0.3">
      <c r="A47" s="40" t="s">
        <v>144</v>
      </c>
    </row>
    <row r="48" spans="1:9" ht="15.6" x14ac:dyDescent="0.3">
      <c r="A48" s="40" t="s">
        <v>145</v>
      </c>
    </row>
    <row r="49" spans="1:1" ht="15.6" x14ac:dyDescent="0.3">
      <c r="A49" s="40" t="s">
        <v>146</v>
      </c>
    </row>
    <row r="50" spans="1:1" ht="15.6" x14ac:dyDescent="0.3">
      <c r="A50" s="40" t="s">
        <v>147</v>
      </c>
    </row>
    <row r="51" spans="1:1" ht="15.6" x14ac:dyDescent="0.3">
      <c r="A51" s="40" t="s">
        <v>148</v>
      </c>
    </row>
    <row r="52" spans="1:1" ht="15.6" x14ac:dyDescent="0.3">
      <c r="A52" s="40" t="s">
        <v>149</v>
      </c>
    </row>
    <row r="53" spans="1:1" ht="15.6" x14ac:dyDescent="0.3">
      <c r="A53" s="40" t="s">
        <v>150</v>
      </c>
    </row>
  </sheetData>
  <mergeCells count="2">
    <mergeCell ref="A17:G17"/>
    <mergeCell ref="A3:G3"/>
  </mergeCell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BreakPreview" zoomScaleNormal="70" zoomScaleSheetLayoutView="100" workbookViewId="0"/>
  </sheetViews>
  <sheetFormatPr defaultColWidth="8.88671875" defaultRowHeight="13.8" x14ac:dyDescent="0.3"/>
  <cols>
    <col min="1" max="1" width="116" style="84" customWidth="1"/>
    <col min="2" max="16384" width="8.88671875" style="84"/>
  </cols>
  <sheetData>
    <row r="1" spans="1:1" ht="24" customHeight="1" x14ac:dyDescent="0.3">
      <c r="A1" s="84" t="s">
        <v>181</v>
      </c>
    </row>
    <row r="2" spans="1:1" s="85" customFormat="1" x14ac:dyDescent="0.3">
      <c r="A2" s="85" t="s">
        <v>193</v>
      </c>
    </row>
    <row r="4" spans="1:1" s="85" customFormat="1" x14ac:dyDescent="0.3">
      <c r="A4" s="85" t="s">
        <v>172</v>
      </c>
    </row>
    <row r="6" spans="1:1" s="85" customFormat="1" x14ac:dyDescent="0.3">
      <c r="A6" s="85" t="s">
        <v>182</v>
      </c>
    </row>
    <row r="7" spans="1:1" ht="29.4" customHeight="1" x14ac:dyDescent="0.3">
      <c r="A7" s="84" t="s">
        <v>194</v>
      </c>
    </row>
    <row r="9" spans="1:1" s="85" customFormat="1" x14ac:dyDescent="0.3">
      <c r="A9" s="85" t="s">
        <v>173</v>
      </c>
    </row>
    <row r="10" spans="1:1" ht="27.6" x14ac:dyDescent="0.3">
      <c r="A10" s="84" t="s">
        <v>195</v>
      </c>
    </row>
    <row r="12" spans="1:1" s="85" customFormat="1" x14ac:dyDescent="0.3">
      <c r="A12" s="85" t="s">
        <v>183</v>
      </c>
    </row>
    <row r="13" spans="1:1" ht="150.6" customHeight="1" x14ac:dyDescent="0.3">
      <c r="A13" s="86" t="s">
        <v>196</v>
      </c>
    </row>
    <row r="14" spans="1:1" x14ac:dyDescent="0.3">
      <c r="A14" s="84" t="s">
        <v>180</v>
      </c>
    </row>
    <row r="16" spans="1:1" s="85" customFormat="1" x14ac:dyDescent="0.3">
      <c r="A16" s="85" t="s">
        <v>184</v>
      </c>
    </row>
    <row r="17" spans="1:1" s="86" customFormat="1" x14ac:dyDescent="0.3">
      <c r="A17" s="86" t="s">
        <v>174</v>
      </c>
    </row>
    <row r="18" spans="1:1" x14ac:dyDescent="0.3">
      <c r="A18" s="84" t="s">
        <v>180</v>
      </c>
    </row>
    <row r="20" spans="1:1" s="85" customFormat="1" x14ac:dyDescent="0.3">
      <c r="A20" s="85" t="s">
        <v>185</v>
      </c>
    </row>
    <row r="21" spans="1:1" s="86" customFormat="1" x14ac:dyDescent="0.3">
      <c r="A21" s="86" t="s">
        <v>175</v>
      </c>
    </row>
    <row r="22" spans="1:1" x14ac:dyDescent="0.3">
      <c r="A22" s="84" t="s">
        <v>180</v>
      </c>
    </row>
    <row r="24" spans="1:1" s="85" customFormat="1" x14ac:dyDescent="0.3">
      <c r="A24" s="85" t="s">
        <v>186</v>
      </c>
    </row>
    <row r="25" spans="1:1" s="86" customFormat="1" x14ac:dyDescent="0.3">
      <c r="A25" s="86" t="s">
        <v>176</v>
      </c>
    </row>
    <row r="26" spans="1:1" x14ac:dyDescent="0.3">
      <c r="A26" s="84" t="s">
        <v>180</v>
      </c>
    </row>
    <row r="28" spans="1:1" s="85" customFormat="1" x14ac:dyDescent="0.3">
      <c r="A28" s="85" t="s">
        <v>187</v>
      </c>
    </row>
    <row r="29" spans="1:1" s="86" customFormat="1" ht="248.4" x14ac:dyDescent="0.3">
      <c r="A29" s="86" t="s">
        <v>204</v>
      </c>
    </row>
    <row r="30" spans="1:1" x14ac:dyDescent="0.3">
      <c r="A30" s="84" t="s">
        <v>180</v>
      </c>
    </row>
    <row r="32" spans="1:1" s="85" customFormat="1" x14ac:dyDescent="0.3">
      <c r="A32" s="85" t="s">
        <v>188</v>
      </c>
    </row>
    <row r="33" spans="1:1" s="86" customFormat="1" ht="27.6" x14ac:dyDescent="0.3">
      <c r="A33" s="86" t="s">
        <v>202</v>
      </c>
    </row>
    <row r="34" spans="1:1" x14ac:dyDescent="0.3">
      <c r="A34" s="84" t="s">
        <v>180</v>
      </c>
    </row>
    <row r="36" spans="1:1" s="85" customFormat="1" x14ac:dyDescent="0.3">
      <c r="A36" s="85" t="s">
        <v>189</v>
      </c>
    </row>
    <row r="37" spans="1:1" s="86" customFormat="1" ht="69.599999999999994" customHeight="1" x14ac:dyDescent="0.3">
      <c r="A37" s="86" t="s">
        <v>197</v>
      </c>
    </row>
    <row r="38" spans="1:1" x14ac:dyDescent="0.3">
      <c r="A38" s="84" t="s">
        <v>180</v>
      </c>
    </row>
    <row r="39" spans="1:1" s="86" customFormat="1" ht="62.4" customHeight="1" x14ac:dyDescent="0.3">
      <c r="A39" s="86" t="s">
        <v>198</v>
      </c>
    </row>
    <row r="40" spans="1:1" x14ac:dyDescent="0.3">
      <c r="A40" s="84" t="s">
        <v>180</v>
      </c>
    </row>
    <row r="41" spans="1:1" s="86" customFormat="1" ht="28.2" customHeight="1" x14ac:dyDescent="0.3">
      <c r="A41" s="86" t="s">
        <v>203</v>
      </c>
    </row>
    <row r="42" spans="1:1" x14ac:dyDescent="0.3">
      <c r="A42" s="84" t="s">
        <v>180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view="pageBreakPreview" zoomScale="80" zoomScaleNormal="100" zoomScaleSheetLayoutView="80" workbookViewId="0">
      <selection sqref="A1:J1"/>
    </sheetView>
  </sheetViews>
  <sheetFormatPr defaultColWidth="8.88671875" defaultRowHeight="15.6" x14ac:dyDescent="0.3"/>
  <cols>
    <col min="1" max="1" width="6" style="45" customWidth="1"/>
    <col min="2" max="2" width="20.33203125" style="44" customWidth="1"/>
    <col min="3" max="3" width="16" style="44" customWidth="1"/>
    <col min="4" max="4" width="19.33203125" style="45" customWidth="1"/>
    <col min="5" max="5" width="12" style="45" customWidth="1"/>
    <col min="6" max="6" width="13.6640625" style="46" customWidth="1"/>
    <col min="7" max="7" width="12.6640625" style="46" customWidth="1"/>
    <col min="8" max="8" width="12.5546875" style="46" customWidth="1"/>
    <col min="9" max="9" width="15.33203125" style="45" customWidth="1"/>
    <col min="10" max="10" width="18.33203125" style="45" customWidth="1"/>
    <col min="11" max="16384" width="8.88671875" style="45"/>
  </cols>
  <sheetData>
    <row r="1" spans="1:10" s="84" customFormat="1" ht="22.95" customHeight="1" x14ac:dyDescent="0.3">
      <c r="A1" s="127" t="s">
        <v>181</v>
      </c>
      <c r="B1" s="127"/>
      <c r="C1" s="127"/>
      <c r="D1" s="127"/>
      <c r="E1" s="127"/>
      <c r="F1" s="127"/>
      <c r="G1" s="127"/>
      <c r="H1" s="127"/>
      <c r="I1" s="127"/>
      <c r="J1" s="127"/>
    </row>
    <row r="2" spans="1:10" ht="25.2" customHeight="1" x14ac:dyDescent="0.3">
      <c r="A2" s="43" t="s">
        <v>151</v>
      </c>
      <c r="B2" s="87"/>
      <c r="C2" s="87"/>
    </row>
    <row r="3" spans="1:10" ht="272.39999999999998" customHeight="1" x14ac:dyDescent="0.3">
      <c r="B3" s="128" t="s">
        <v>205</v>
      </c>
      <c r="C3" s="128"/>
      <c r="D3" s="128"/>
      <c r="E3" s="128"/>
      <c r="F3" s="128"/>
      <c r="G3" s="128"/>
      <c r="H3" s="128"/>
      <c r="I3" s="128"/>
      <c r="J3" s="128"/>
    </row>
    <row r="4" spans="1:10" s="47" customFormat="1" ht="41.4" x14ac:dyDescent="0.3">
      <c r="B4" s="48" t="s">
        <v>22</v>
      </c>
      <c r="C4" s="48" t="s">
        <v>11</v>
      </c>
      <c r="D4" s="48" t="s">
        <v>108</v>
      </c>
      <c r="E4" s="48" t="s">
        <v>109</v>
      </c>
      <c r="F4" s="1" t="s">
        <v>45</v>
      </c>
      <c r="G4" s="1" t="s">
        <v>12</v>
      </c>
      <c r="H4" s="1" t="s">
        <v>44</v>
      </c>
      <c r="I4" s="1" t="s">
        <v>46</v>
      </c>
    </row>
    <row r="5" spans="1:10" s="4" customFormat="1" ht="13.8" x14ac:dyDescent="0.3">
      <c r="B5" s="49" t="s">
        <v>152</v>
      </c>
      <c r="C5" s="49" t="s">
        <v>13</v>
      </c>
      <c r="D5" s="50">
        <v>80435</v>
      </c>
      <c r="E5" s="51">
        <v>0.69</v>
      </c>
      <c r="F5" s="52">
        <v>27750</v>
      </c>
      <c r="G5" s="52">
        <v>27750</v>
      </c>
      <c r="H5" s="52">
        <v>0</v>
      </c>
      <c r="I5" s="52">
        <f>SUM(F5:H5)</f>
        <v>55500</v>
      </c>
    </row>
    <row r="6" spans="1:10" s="4" customFormat="1" ht="13.8" x14ac:dyDescent="0.3">
      <c r="B6" s="49" t="s">
        <v>153</v>
      </c>
      <c r="C6" s="49" t="s">
        <v>14</v>
      </c>
      <c r="D6" s="50">
        <v>50500</v>
      </c>
      <c r="E6" s="51">
        <v>1</v>
      </c>
      <c r="F6" s="52">
        <v>25250</v>
      </c>
      <c r="G6" s="52">
        <v>25250</v>
      </c>
      <c r="H6" s="52">
        <v>0</v>
      </c>
      <c r="I6" s="52">
        <f t="shared" ref="I6:I10" si="0">SUM(F6:H6)</f>
        <v>50500</v>
      </c>
    </row>
    <row r="7" spans="1:10" s="4" customFormat="1" ht="13.8" x14ac:dyDescent="0.3">
      <c r="B7" s="49" t="s">
        <v>57</v>
      </c>
      <c r="C7" s="49" t="s">
        <v>59</v>
      </c>
      <c r="D7" s="50">
        <v>59000</v>
      </c>
      <c r="E7" s="51">
        <v>1</v>
      </c>
      <c r="F7" s="52">
        <v>29500</v>
      </c>
      <c r="G7" s="52">
        <v>29500</v>
      </c>
      <c r="H7" s="52">
        <v>0</v>
      </c>
      <c r="I7" s="52">
        <f t="shared" si="0"/>
        <v>59000</v>
      </c>
    </row>
    <row r="8" spans="1:10" s="4" customFormat="1" ht="13.8" x14ac:dyDescent="0.3">
      <c r="B8" s="49" t="s">
        <v>58</v>
      </c>
      <c r="C8" s="49" t="s">
        <v>75</v>
      </c>
      <c r="D8" s="50">
        <v>61000</v>
      </c>
      <c r="E8" s="51">
        <v>1</v>
      </c>
      <c r="F8" s="52">
        <v>30500</v>
      </c>
      <c r="G8" s="52">
        <v>30500</v>
      </c>
      <c r="H8" s="52">
        <v>0</v>
      </c>
      <c r="I8" s="52">
        <f t="shared" si="0"/>
        <v>61000</v>
      </c>
    </row>
    <row r="9" spans="1:10" s="4" customFormat="1" ht="13.8" x14ac:dyDescent="0.3">
      <c r="B9" s="49" t="s">
        <v>63</v>
      </c>
      <c r="C9" s="49" t="s">
        <v>64</v>
      </c>
      <c r="D9" s="50">
        <v>51000</v>
      </c>
      <c r="E9" s="51">
        <v>1</v>
      </c>
      <c r="F9" s="52">
        <v>25500</v>
      </c>
      <c r="G9" s="52">
        <v>25500</v>
      </c>
      <c r="H9" s="52">
        <v>0</v>
      </c>
      <c r="I9" s="52">
        <f t="shared" si="0"/>
        <v>51000</v>
      </c>
    </row>
    <row r="10" spans="1:10" s="4" customFormat="1" ht="13.8" x14ac:dyDescent="0.3">
      <c r="B10" s="49" t="s">
        <v>154</v>
      </c>
      <c r="C10" s="49" t="s">
        <v>76</v>
      </c>
      <c r="D10" s="50">
        <v>40000</v>
      </c>
      <c r="E10" s="51">
        <v>0.5</v>
      </c>
      <c r="F10" s="52">
        <v>10000</v>
      </c>
      <c r="G10" s="52">
        <v>10000</v>
      </c>
      <c r="H10" s="52">
        <v>0</v>
      </c>
      <c r="I10" s="52">
        <f t="shared" si="0"/>
        <v>20000</v>
      </c>
    </row>
    <row r="11" spans="1:10" s="4" customFormat="1" ht="13.8" x14ac:dyDescent="0.3">
      <c r="B11" s="49" t="s">
        <v>105</v>
      </c>
      <c r="C11" s="49" t="s">
        <v>73</v>
      </c>
      <c r="D11" s="50">
        <v>69500</v>
      </c>
      <c r="E11" s="51">
        <v>1</v>
      </c>
      <c r="F11" s="52">
        <v>0</v>
      </c>
      <c r="G11" s="52">
        <v>0</v>
      </c>
      <c r="H11" s="52">
        <v>69500</v>
      </c>
      <c r="I11" s="52">
        <f t="shared" ref="I11:I14" si="1">SUM(F11:H11)</f>
        <v>69500</v>
      </c>
    </row>
    <row r="12" spans="1:10" s="4" customFormat="1" ht="13.8" x14ac:dyDescent="0.3">
      <c r="B12" s="49" t="s">
        <v>106</v>
      </c>
      <c r="C12" s="49" t="s">
        <v>104</v>
      </c>
      <c r="D12" s="50">
        <v>43300</v>
      </c>
      <c r="E12" s="51">
        <v>1</v>
      </c>
      <c r="F12" s="52">
        <v>0</v>
      </c>
      <c r="G12" s="52">
        <v>0</v>
      </c>
      <c r="H12" s="52">
        <v>43300</v>
      </c>
      <c r="I12" s="52">
        <f t="shared" si="1"/>
        <v>43300</v>
      </c>
    </row>
    <row r="13" spans="1:10" s="4" customFormat="1" ht="27.6" x14ac:dyDescent="0.3">
      <c r="B13" s="49" t="s">
        <v>120</v>
      </c>
      <c r="C13" s="49" t="s">
        <v>119</v>
      </c>
      <c r="D13" s="50">
        <v>100000</v>
      </c>
      <c r="E13" s="51">
        <v>1</v>
      </c>
      <c r="F13" s="52">
        <v>0</v>
      </c>
      <c r="G13" s="52">
        <v>0</v>
      </c>
      <c r="H13" s="52">
        <v>0</v>
      </c>
      <c r="I13" s="52">
        <f t="shared" si="1"/>
        <v>0</v>
      </c>
    </row>
    <row r="14" spans="1:10" s="27" customFormat="1" ht="13.8" x14ac:dyDescent="0.3">
      <c r="B14" s="32" t="s">
        <v>15</v>
      </c>
      <c r="C14" s="53"/>
      <c r="D14" s="54"/>
      <c r="E14" s="54"/>
      <c r="F14" s="55">
        <f>SUM(F5:F13)</f>
        <v>148500</v>
      </c>
      <c r="G14" s="55">
        <f>SUM(G5:G13)</f>
        <v>148500</v>
      </c>
      <c r="H14" s="55">
        <f>SUM(H5:H13)</f>
        <v>112800</v>
      </c>
      <c r="I14" s="55">
        <f t="shared" si="1"/>
        <v>409800</v>
      </c>
    </row>
    <row r="15" spans="1:10" ht="30" customHeight="1" x14ac:dyDescent="0.3"/>
    <row r="16" spans="1:10" x14ac:dyDescent="0.3">
      <c r="A16" s="56" t="s">
        <v>155</v>
      </c>
    </row>
    <row r="17" spans="1:10" s="47" customFormat="1" ht="41.4" x14ac:dyDescent="0.3">
      <c r="B17" s="138" t="s">
        <v>16</v>
      </c>
      <c r="C17" s="138"/>
      <c r="D17" s="57" t="s">
        <v>17</v>
      </c>
      <c r="E17" s="57" t="s">
        <v>18</v>
      </c>
      <c r="F17" s="58" t="s">
        <v>45</v>
      </c>
      <c r="G17" s="58" t="s">
        <v>12</v>
      </c>
      <c r="H17" s="1" t="s">
        <v>44</v>
      </c>
      <c r="I17" s="1" t="s">
        <v>46</v>
      </c>
    </row>
    <row r="18" spans="1:10" s="4" customFormat="1" ht="13.8" x14ac:dyDescent="0.3">
      <c r="B18" s="125" t="s">
        <v>19</v>
      </c>
      <c r="C18" s="125"/>
      <c r="D18" s="59">
        <v>0.153</v>
      </c>
      <c r="E18" s="50">
        <f>F14</f>
        <v>148500</v>
      </c>
      <c r="F18" s="60">
        <v>11360</v>
      </c>
      <c r="G18" s="60">
        <v>11360</v>
      </c>
      <c r="H18" s="52">
        <v>0</v>
      </c>
      <c r="I18" s="52">
        <f>SUM(F18:H18)</f>
        <v>22720</v>
      </c>
      <c r="J18" s="61"/>
    </row>
    <row r="19" spans="1:10" s="4" customFormat="1" ht="13.8" x14ac:dyDescent="0.3">
      <c r="B19" s="125" t="s">
        <v>20</v>
      </c>
      <c r="C19" s="125"/>
      <c r="D19" s="59">
        <v>6.2399999999999997E-2</v>
      </c>
      <c r="E19" s="50">
        <f>F14</f>
        <v>148500</v>
      </c>
      <c r="F19" s="60">
        <v>4633</v>
      </c>
      <c r="G19" s="60">
        <v>4633</v>
      </c>
      <c r="H19" s="52">
        <v>0</v>
      </c>
      <c r="I19" s="52">
        <f>SUM(F19:H19)</f>
        <v>9266</v>
      </c>
      <c r="J19" s="61"/>
    </row>
    <row r="20" spans="1:10" s="4" customFormat="1" ht="13.8" x14ac:dyDescent="0.3">
      <c r="B20" s="125" t="s">
        <v>21</v>
      </c>
      <c r="C20" s="125"/>
      <c r="D20" s="62">
        <v>0.19713</v>
      </c>
      <c r="E20" s="50">
        <f>F14</f>
        <v>148500</v>
      </c>
      <c r="F20" s="60">
        <v>14637</v>
      </c>
      <c r="G20" s="60">
        <v>14637</v>
      </c>
      <c r="H20" s="52">
        <v>0</v>
      </c>
      <c r="I20" s="52">
        <f>SUM(F20:H20)</f>
        <v>29274</v>
      </c>
      <c r="J20" s="61"/>
    </row>
    <row r="21" spans="1:10" s="4" customFormat="1" ht="13.8" x14ac:dyDescent="0.3">
      <c r="B21" s="134" t="s">
        <v>156</v>
      </c>
      <c r="C21" s="135"/>
      <c r="D21" s="59"/>
      <c r="E21" s="50"/>
      <c r="F21" s="60">
        <v>0</v>
      </c>
      <c r="G21" s="60">
        <v>0</v>
      </c>
      <c r="H21" s="52">
        <v>28200</v>
      </c>
      <c r="I21" s="52">
        <f>SUM(F21:H21)</f>
        <v>28200</v>
      </c>
      <c r="J21" s="61"/>
    </row>
    <row r="22" spans="1:10" s="27" customFormat="1" ht="13.8" x14ac:dyDescent="0.3">
      <c r="B22" s="146" t="s">
        <v>15</v>
      </c>
      <c r="C22" s="146"/>
      <c r="D22" s="54"/>
      <c r="E22" s="54"/>
      <c r="F22" s="55">
        <f>SUM(F18:F21)</f>
        <v>30630</v>
      </c>
      <c r="G22" s="55">
        <f>SUM(G18:G21)</f>
        <v>30630</v>
      </c>
      <c r="H22" s="55">
        <f>SUM(H18:H21)</f>
        <v>28200</v>
      </c>
      <c r="I22" s="55">
        <f>SUM(F22:H22)</f>
        <v>89460</v>
      </c>
    </row>
    <row r="23" spans="1:10" x14ac:dyDescent="0.3">
      <c r="B23" s="145" t="s">
        <v>157</v>
      </c>
      <c r="C23" s="145"/>
      <c r="D23" s="145"/>
      <c r="E23" s="145"/>
      <c r="F23" s="145"/>
      <c r="G23" s="145"/>
      <c r="H23" s="145"/>
      <c r="I23" s="145"/>
    </row>
    <row r="24" spans="1:10" x14ac:dyDescent="0.3">
      <c r="B24" s="131" t="s">
        <v>116</v>
      </c>
      <c r="C24" s="131"/>
      <c r="D24" s="131"/>
      <c r="E24" s="131"/>
      <c r="F24" s="131"/>
      <c r="G24" s="131"/>
      <c r="H24" s="131"/>
      <c r="I24" s="131"/>
      <c r="J24" s="131"/>
    </row>
    <row r="25" spans="1:10" ht="30" customHeight="1" x14ac:dyDescent="0.3">
      <c r="B25" s="63"/>
      <c r="C25" s="63"/>
      <c r="D25" s="64"/>
    </row>
    <row r="26" spans="1:10" x14ac:dyDescent="0.3">
      <c r="A26" s="43" t="s">
        <v>158</v>
      </c>
    </row>
    <row r="27" spans="1:10" s="88" customFormat="1" ht="49.95" customHeight="1" x14ac:dyDescent="0.3">
      <c r="B27" s="132" t="s">
        <v>170</v>
      </c>
      <c r="C27" s="132"/>
      <c r="D27" s="132"/>
      <c r="E27" s="132"/>
      <c r="F27" s="132"/>
      <c r="G27" s="132"/>
      <c r="H27" s="132"/>
      <c r="I27" s="132"/>
      <c r="J27" s="132"/>
    </row>
    <row r="28" spans="1:10" s="47" customFormat="1" ht="41.4" x14ac:dyDescent="0.3">
      <c r="B28" s="57" t="s">
        <v>23</v>
      </c>
      <c r="C28" s="57" t="s">
        <v>24</v>
      </c>
      <c r="D28" s="57" t="s">
        <v>25</v>
      </c>
      <c r="E28" s="138" t="s">
        <v>26</v>
      </c>
      <c r="F28" s="138"/>
      <c r="G28" s="58" t="s">
        <v>45</v>
      </c>
      <c r="H28" s="58" t="s">
        <v>12</v>
      </c>
      <c r="I28" s="1" t="s">
        <v>44</v>
      </c>
      <c r="J28" s="1" t="s">
        <v>46</v>
      </c>
    </row>
    <row r="29" spans="1:10" s="4" customFormat="1" ht="13.8" x14ac:dyDescent="0.3">
      <c r="B29" s="5" t="s">
        <v>27</v>
      </c>
      <c r="C29" s="5" t="s">
        <v>28</v>
      </c>
      <c r="D29" s="5" t="s">
        <v>29</v>
      </c>
      <c r="E29" s="139" t="s">
        <v>77</v>
      </c>
      <c r="F29" s="139"/>
      <c r="G29" s="52">
        <v>800</v>
      </c>
      <c r="H29" s="52">
        <v>800</v>
      </c>
      <c r="I29" s="52">
        <v>0</v>
      </c>
      <c r="J29" s="52">
        <f>SUM(G29:I29)</f>
        <v>1600</v>
      </c>
    </row>
    <row r="30" spans="1:10" s="4" customFormat="1" ht="13.8" x14ac:dyDescent="0.3">
      <c r="B30" s="5"/>
      <c r="C30" s="5"/>
      <c r="D30" s="5" t="s">
        <v>30</v>
      </c>
      <c r="E30" s="139" t="s">
        <v>78</v>
      </c>
      <c r="F30" s="139"/>
      <c r="G30" s="52">
        <v>2196</v>
      </c>
      <c r="H30" s="52">
        <v>2196</v>
      </c>
      <c r="I30" s="52">
        <v>0</v>
      </c>
      <c r="J30" s="52">
        <f t="shared" ref="J30:J36" si="2">SUM(G30:I30)</f>
        <v>4392</v>
      </c>
    </row>
    <row r="31" spans="1:10" s="4" customFormat="1" ht="27.6" x14ac:dyDescent="0.3">
      <c r="B31" s="5"/>
      <c r="C31" s="5"/>
      <c r="D31" s="5" t="s">
        <v>31</v>
      </c>
      <c r="E31" s="139" t="s">
        <v>79</v>
      </c>
      <c r="F31" s="139"/>
      <c r="G31" s="52">
        <v>852</v>
      </c>
      <c r="H31" s="52">
        <v>852</v>
      </c>
      <c r="I31" s="52">
        <v>0</v>
      </c>
      <c r="J31" s="52">
        <f t="shared" si="2"/>
        <v>1704</v>
      </c>
    </row>
    <row r="32" spans="1:10" s="4" customFormat="1" ht="13.8" x14ac:dyDescent="0.3">
      <c r="B32" s="5" t="s">
        <v>32</v>
      </c>
      <c r="C32" s="5"/>
      <c r="D32" s="5" t="s">
        <v>33</v>
      </c>
      <c r="E32" s="139" t="s">
        <v>80</v>
      </c>
      <c r="F32" s="139"/>
      <c r="G32" s="52">
        <v>736</v>
      </c>
      <c r="H32" s="52">
        <v>736</v>
      </c>
      <c r="I32" s="52">
        <v>0</v>
      </c>
      <c r="J32" s="52">
        <f t="shared" si="2"/>
        <v>1472</v>
      </c>
    </row>
    <row r="33" spans="1:10" s="4" customFormat="1" ht="13.8" x14ac:dyDescent="0.3">
      <c r="B33" s="5" t="s">
        <v>34</v>
      </c>
      <c r="C33" s="5" t="s">
        <v>121</v>
      </c>
      <c r="D33" s="5" t="s">
        <v>101</v>
      </c>
      <c r="E33" s="139" t="s">
        <v>60</v>
      </c>
      <c r="F33" s="139"/>
      <c r="G33" s="52">
        <v>400</v>
      </c>
      <c r="H33" s="52">
        <v>400</v>
      </c>
      <c r="I33" s="52">
        <v>0</v>
      </c>
      <c r="J33" s="52">
        <f t="shared" si="2"/>
        <v>800</v>
      </c>
    </row>
    <row r="34" spans="1:10" s="4" customFormat="1" ht="13.8" x14ac:dyDescent="0.3">
      <c r="B34" s="5"/>
      <c r="C34" s="5"/>
      <c r="D34" s="5" t="s">
        <v>102</v>
      </c>
      <c r="E34" s="139" t="s">
        <v>61</v>
      </c>
      <c r="F34" s="139"/>
      <c r="G34" s="52">
        <v>1098</v>
      </c>
      <c r="H34" s="52">
        <v>1098</v>
      </c>
      <c r="I34" s="52">
        <v>0</v>
      </c>
      <c r="J34" s="52">
        <f t="shared" si="2"/>
        <v>2196</v>
      </c>
    </row>
    <row r="35" spans="1:10" s="4" customFormat="1" ht="27.6" x14ac:dyDescent="0.3">
      <c r="B35" s="5"/>
      <c r="C35" s="5"/>
      <c r="D35" s="5" t="s">
        <v>103</v>
      </c>
      <c r="E35" s="139" t="s">
        <v>62</v>
      </c>
      <c r="F35" s="139"/>
      <c r="G35" s="52">
        <v>426</v>
      </c>
      <c r="H35" s="52">
        <v>426</v>
      </c>
      <c r="I35" s="52">
        <v>0</v>
      </c>
      <c r="J35" s="52">
        <f t="shared" si="2"/>
        <v>852</v>
      </c>
    </row>
    <row r="36" spans="1:10" s="27" customFormat="1" ht="13.8" x14ac:dyDescent="0.3">
      <c r="B36" s="65" t="s">
        <v>15</v>
      </c>
      <c r="C36" s="66"/>
      <c r="D36" s="54"/>
      <c r="E36" s="54"/>
      <c r="F36" s="54"/>
      <c r="G36" s="55">
        <f>SUM(G29:G35)</f>
        <v>6508</v>
      </c>
      <c r="H36" s="55">
        <f>SUM(H29:H35)</f>
        <v>6508</v>
      </c>
      <c r="I36" s="55">
        <f>SUM(I29:I35)</f>
        <v>0</v>
      </c>
      <c r="J36" s="55">
        <f t="shared" si="2"/>
        <v>13016</v>
      </c>
    </row>
    <row r="37" spans="1:10" x14ac:dyDescent="0.3">
      <c r="B37" s="133" t="s">
        <v>159</v>
      </c>
      <c r="C37" s="133"/>
      <c r="D37" s="133"/>
      <c r="E37" s="133"/>
      <c r="F37" s="133"/>
      <c r="G37" s="133"/>
      <c r="H37" s="133"/>
      <c r="I37" s="133"/>
    </row>
    <row r="38" spans="1:10" ht="21.6" customHeight="1" x14ac:dyDescent="0.3">
      <c r="B38" s="142" t="s">
        <v>87</v>
      </c>
      <c r="C38" s="143"/>
      <c r="D38" s="143"/>
      <c r="E38" s="143"/>
      <c r="F38" s="143"/>
      <c r="G38" s="143"/>
      <c r="H38" s="143"/>
      <c r="I38" s="143"/>
      <c r="J38" s="143"/>
    </row>
    <row r="39" spans="1:10" ht="77.400000000000006" customHeight="1" x14ac:dyDescent="0.3">
      <c r="B39" s="126" t="s">
        <v>160</v>
      </c>
      <c r="C39" s="143"/>
      <c r="D39" s="143"/>
      <c r="E39" s="143"/>
      <c r="F39" s="143"/>
      <c r="G39" s="143"/>
      <c r="H39" s="143"/>
      <c r="I39" s="143"/>
      <c r="J39" s="143"/>
    </row>
    <row r="40" spans="1:10" ht="17.399999999999999" customHeight="1" x14ac:dyDescent="0.3"/>
    <row r="41" spans="1:10" x14ac:dyDescent="0.3">
      <c r="A41" s="43" t="s">
        <v>161</v>
      </c>
    </row>
    <row r="42" spans="1:10" s="88" customFormat="1" ht="128.4" customHeight="1" x14ac:dyDescent="0.3">
      <c r="B42" s="132" t="s">
        <v>206</v>
      </c>
      <c r="C42" s="132"/>
      <c r="D42" s="132"/>
      <c r="E42" s="132"/>
      <c r="F42" s="132"/>
      <c r="G42" s="132"/>
      <c r="H42" s="132"/>
      <c r="I42" s="132"/>
      <c r="J42" s="132"/>
    </row>
    <row r="43" spans="1:10" s="47" customFormat="1" ht="69" x14ac:dyDescent="0.3">
      <c r="B43" s="138" t="s">
        <v>35</v>
      </c>
      <c r="C43" s="138"/>
      <c r="D43" s="138"/>
      <c r="E43" s="57" t="s">
        <v>26</v>
      </c>
      <c r="F43" s="58" t="s">
        <v>45</v>
      </c>
      <c r="G43" s="58" t="s">
        <v>12</v>
      </c>
      <c r="H43" s="1" t="s">
        <v>44</v>
      </c>
      <c r="I43" s="1" t="s">
        <v>46</v>
      </c>
      <c r="J43" s="57" t="s">
        <v>162</v>
      </c>
    </row>
    <row r="44" spans="1:10" s="4" customFormat="1" ht="13.8" x14ac:dyDescent="0.3">
      <c r="B44" s="125" t="s">
        <v>74</v>
      </c>
      <c r="C44" s="125"/>
      <c r="D44" s="125"/>
      <c r="E44" s="5" t="s">
        <v>82</v>
      </c>
      <c r="F44" s="52">
        <v>0</v>
      </c>
      <c r="G44" s="52">
        <v>0</v>
      </c>
      <c r="H44" s="52">
        <v>5000</v>
      </c>
      <c r="I44" s="52">
        <f>SUM(F44:H44)</f>
        <v>5000</v>
      </c>
      <c r="J44" s="67" t="s">
        <v>36</v>
      </c>
    </row>
    <row r="45" spans="1:10" s="4" customFormat="1" ht="13.8" x14ac:dyDescent="0.3">
      <c r="B45" s="144" t="s">
        <v>81</v>
      </c>
      <c r="C45" s="144"/>
      <c r="D45" s="144"/>
      <c r="E45" s="68" t="s">
        <v>110</v>
      </c>
      <c r="F45" s="52">
        <v>8199</v>
      </c>
      <c r="G45" s="52">
        <v>10000</v>
      </c>
      <c r="H45" s="52">
        <v>0</v>
      </c>
      <c r="I45" s="52">
        <f t="shared" ref="I45:I46" si="3">SUM(F45:H45)</f>
        <v>18199</v>
      </c>
      <c r="J45" s="67" t="s">
        <v>56</v>
      </c>
    </row>
    <row r="46" spans="1:10" s="27" customFormat="1" ht="13.8" x14ac:dyDescent="0.3">
      <c r="B46" s="65" t="s">
        <v>15</v>
      </c>
      <c r="C46" s="66"/>
      <c r="D46" s="66"/>
      <c r="E46" s="66"/>
      <c r="F46" s="55">
        <f>SUM(F44:F45)</f>
        <v>8199</v>
      </c>
      <c r="G46" s="55">
        <f>SUM(G44:G45)</f>
        <v>10000</v>
      </c>
      <c r="H46" s="55">
        <f>SUM(H44:H45)</f>
        <v>5000</v>
      </c>
      <c r="I46" s="55">
        <f t="shared" si="3"/>
        <v>23199</v>
      </c>
      <c r="J46" s="69"/>
    </row>
    <row r="47" spans="1:10" ht="123.6" customHeight="1" x14ac:dyDescent="0.3">
      <c r="B47" s="133" t="s">
        <v>163</v>
      </c>
      <c r="C47" s="133"/>
      <c r="D47" s="133"/>
      <c r="E47" s="133"/>
      <c r="F47" s="133"/>
      <c r="G47" s="133"/>
      <c r="H47" s="133"/>
      <c r="I47" s="133"/>
      <c r="J47" s="133"/>
    </row>
    <row r="48" spans="1:10" ht="21" customHeight="1" x14ac:dyDescent="0.3"/>
    <row r="49" spans="1:10" x14ac:dyDescent="0.3">
      <c r="A49" s="43" t="s">
        <v>164</v>
      </c>
    </row>
    <row r="50" spans="1:10" s="88" customFormat="1" ht="81" customHeight="1" x14ac:dyDescent="0.3">
      <c r="B50" s="132" t="s">
        <v>171</v>
      </c>
      <c r="C50" s="132"/>
      <c r="D50" s="132"/>
      <c r="E50" s="132"/>
      <c r="F50" s="132"/>
      <c r="G50" s="132"/>
      <c r="H50" s="132"/>
      <c r="I50" s="132"/>
      <c r="J50" s="132"/>
    </row>
    <row r="51" spans="1:10" s="47" customFormat="1" ht="69" x14ac:dyDescent="0.3">
      <c r="B51" s="140" t="s">
        <v>35</v>
      </c>
      <c r="C51" s="141"/>
      <c r="D51" s="140" t="s">
        <v>26</v>
      </c>
      <c r="E51" s="141"/>
      <c r="F51" s="58" t="s">
        <v>45</v>
      </c>
      <c r="G51" s="58" t="s">
        <v>12</v>
      </c>
      <c r="H51" s="1" t="s">
        <v>44</v>
      </c>
      <c r="I51" s="1" t="s">
        <v>46</v>
      </c>
      <c r="J51" s="57" t="s">
        <v>162</v>
      </c>
    </row>
    <row r="52" spans="1:10" s="4" customFormat="1" ht="13.8" x14ac:dyDescent="0.3">
      <c r="B52" s="134" t="s">
        <v>83</v>
      </c>
      <c r="C52" s="135"/>
      <c r="D52" s="136" t="s">
        <v>123</v>
      </c>
      <c r="E52" s="137"/>
      <c r="F52" s="52">
        <v>0</v>
      </c>
      <c r="G52" s="52">
        <v>2400</v>
      </c>
      <c r="H52" s="52">
        <v>0</v>
      </c>
      <c r="I52" s="52">
        <f>F52+G52+H52</f>
        <v>2400</v>
      </c>
      <c r="J52" s="67" t="s">
        <v>37</v>
      </c>
    </row>
    <row r="53" spans="1:10" s="4" customFormat="1" ht="13.8" x14ac:dyDescent="0.3">
      <c r="B53" s="136" t="s">
        <v>84</v>
      </c>
      <c r="C53" s="137"/>
      <c r="D53" s="134" t="s">
        <v>86</v>
      </c>
      <c r="E53" s="135"/>
      <c r="F53" s="52">
        <v>4000</v>
      </c>
      <c r="G53" s="52">
        <v>4000</v>
      </c>
      <c r="H53" s="52">
        <v>0</v>
      </c>
      <c r="I53" s="52">
        <f>F53+G53+H53</f>
        <v>8000</v>
      </c>
      <c r="J53" s="67" t="s">
        <v>36</v>
      </c>
    </row>
    <row r="54" spans="1:10" s="4" customFormat="1" ht="13.8" x14ac:dyDescent="0.3">
      <c r="B54" s="134" t="s">
        <v>90</v>
      </c>
      <c r="C54" s="135"/>
      <c r="D54" s="134" t="s">
        <v>86</v>
      </c>
      <c r="E54" s="135"/>
      <c r="F54" s="52">
        <v>2000</v>
      </c>
      <c r="G54" s="52">
        <v>2000</v>
      </c>
      <c r="H54" s="52">
        <v>4000</v>
      </c>
      <c r="I54" s="52">
        <f>F54+G54+H54</f>
        <v>8000</v>
      </c>
      <c r="J54" s="67" t="s">
        <v>36</v>
      </c>
    </row>
    <row r="55" spans="1:10" s="4" customFormat="1" ht="13.8" x14ac:dyDescent="0.3">
      <c r="B55" s="134" t="s">
        <v>85</v>
      </c>
      <c r="C55" s="135"/>
      <c r="D55" s="136" t="s">
        <v>123</v>
      </c>
      <c r="E55" s="137"/>
      <c r="F55" s="52">
        <v>0</v>
      </c>
      <c r="G55" s="52">
        <v>2400</v>
      </c>
      <c r="H55" s="52">
        <v>0</v>
      </c>
      <c r="I55" s="52">
        <f t="shared" ref="I55:I57" si="4">SUM(F55:H55)</f>
        <v>2400</v>
      </c>
      <c r="J55" s="67" t="s">
        <v>37</v>
      </c>
    </row>
    <row r="56" spans="1:10" s="4" customFormat="1" ht="13.8" x14ac:dyDescent="0.3">
      <c r="B56" s="70" t="s">
        <v>89</v>
      </c>
      <c r="C56" s="71"/>
      <c r="D56" s="70" t="s">
        <v>88</v>
      </c>
      <c r="E56" s="71"/>
      <c r="F56" s="52">
        <v>0</v>
      </c>
      <c r="G56" s="52">
        <v>4200</v>
      </c>
      <c r="H56" s="52">
        <v>0</v>
      </c>
      <c r="I56" s="52">
        <f t="shared" si="4"/>
        <v>4200</v>
      </c>
      <c r="J56" s="67"/>
    </row>
    <row r="57" spans="1:10" s="27" customFormat="1" ht="13.8" x14ac:dyDescent="0.3">
      <c r="B57" s="65" t="s">
        <v>15</v>
      </c>
      <c r="C57" s="66"/>
      <c r="D57" s="66"/>
      <c r="E57" s="72"/>
      <c r="F57" s="55">
        <f>SUM(F52:F56)</f>
        <v>6000</v>
      </c>
      <c r="G57" s="55">
        <f>SUM(G52:G56)</f>
        <v>15000</v>
      </c>
      <c r="H57" s="55">
        <f>SUM(H52:H56)</f>
        <v>4000</v>
      </c>
      <c r="I57" s="55">
        <f t="shared" si="4"/>
        <v>25000</v>
      </c>
      <c r="J57" s="69"/>
    </row>
    <row r="58" spans="1:10" ht="93.6" customHeight="1" x14ac:dyDescent="0.3">
      <c r="B58" s="133" t="s">
        <v>165</v>
      </c>
      <c r="C58" s="133"/>
      <c r="D58" s="133"/>
      <c r="E58" s="133"/>
      <c r="F58" s="133"/>
      <c r="G58" s="133"/>
      <c r="H58" s="133"/>
      <c r="I58" s="133"/>
      <c r="J58" s="133"/>
    </row>
    <row r="59" spans="1:10" ht="30" customHeight="1" x14ac:dyDescent="0.3">
      <c r="B59" s="63"/>
    </row>
    <row r="60" spans="1:10" x14ac:dyDescent="0.3">
      <c r="A60" s="43" t="s">
        <v>166</v>
      </c>
    </row>
    <row r="61" spans="1:10" ht="97.2" customHeight="1" x14ac:dyDescent="0.3">
      <c r="B61" s="132" t="s">
        <v>199</v>
      </c>
      <c r="C61" s="132"/>
      <c r="D61" s="132"/>
      <c r="E61" s="132"/>
      <c r="F61" s="132"/>
      <c r="G61" s="132"/>
      <c r="H61" s="132"/>
      <c r="I61" s="132"/>
      <c r="J61" s="132"/>
    </row>
    <row r="62" spans="1:10" s="3" customFormat="1" ht="41.4" x14ac:dyDescent="0.3">
      <c r="B62" s="138" t="s">
        <v>38</v>
      </c>
      <c r="C62" s="138"/>
      <c r="D62" s="57" t="s">
        <v>39</v>
      </c>
      <c r="E62" s="138" t="s">
        <v>26</v>
      </c>
      <c r="F62" s="138"/>
      <c r="G62" s="58" t="s">
        <v>45</v>
      </c>
      <c r="H62" s="58" t="s">
        <v>12</v>
      </c>
      <c r="I62" s="1" t="s">
        <v>44</v>
      </c>
      <c r="J62" s="1" t="s">
        <v>46</v>
      </c>
    </row>
    <row r="63" spans="1:10" s="4" customFormat="1" ht="13.8" x14ac:dyDescent="0.3">
      <c r="B63" s="125" t="s">
        <v>70</v>
      </c>
      <c r="C63" s="125"/>
      <c r="D63" s="5" t="s">
        <v>40</v>
      </c>
      <c r="E63" s="125" t="s">
        <v>111</v>
      </c>
      <c r="F63" s="125"/>
      <c r="G63" s="52">
        <v>15000</v>
      </c>
      <c r="H63" s="52">
        <v>5000</v>
      </c>
      <c r="I63" s="52">
        <v>0</v>
      </c>
      <c r="J63" s="52">
        <f>SUM(G63:I63)</f>
        <v>20000</v>
      </c>
    </row>
    <row r="64" spans="1:10" s="4" customFormat="1" ht="14.4" customHeight="1" x14ac:dyDescent="0.3">
      <c r="B64" s="125" t="s">
        <v>71</v>
      </c>
      <c r="C64" s="125"/>
      <c r="D64" s="5" t="s">
        <v>100</v>
      </c>
      <c r="E64" s="125" t="s">
        <v>96</v>
      </c>
      <c r="F64" s="125"/>
      <c r="G64" s="52">
        <v>8500</v>
      </c>
      <c r="H64" s="52">
        <v>0</v>
      </c>
      <c r="I64" s="52">
        <v>0</v>
      </c>
      <c r="J64" s="52">
        <f t="shared" ref="J64:J67" si="5">SUM(G64:I64)</f>
        <v>8500</v>
      </c>
    </row>
    <row r="65" spans="1:10" s="4" customFormat="1" ht="13.8" x14ac:dyDescent="0.3">
      <c r="B65" s="125" t="s">
        <v>98</v>
      </c>
      <c r="C65" s="125"/>
      <c r="D65" s="5" t="s">
        <v>41</v>
      </c>
      <c r="E65" s="125" t="s">
        <v>112</v>
      </c>
      <c r="F65" s="125"/>
      <c r="G65" s="52">
        <v>31200</v>
      </c>
      <c r="H65" s="52">
        <v>21321</v>
      </c>
      <c r="I65" s="52">
        <v>0</v>
      </c>
      <c r="J65" s="52">
        <f t="shared" si="5"/>
        <v>52521</v>
      </c>
    </row>
    <row r="66" spans="1:10" s="4" customFormat="1" ht="13.8" x14ac:dyDescent="0.3">
      <c r="B66" s="125" t="s">
        <v>99</v>
      </c>
      <c r="C66" s="125"/>
      <c r="D66" s="5" t="s">
        <v>42</v>
      </c>
      <c r="E66" s="125" t="s">
        <v>107</v>
      </c>
      <c r="F66" s="125"/>
      <c r="G66" s="52">
        <v>50000</v>
      </c>
      <c r="H66" s="52">
        <v>0</v>
      </c>
      <c r="I66" s="52">
        <v>0</v>
      </c>
      <c r="J66" s="52">
        <f t="shared" si="5"/>
        <v>50000</v>
      </c>
    </row>
    <row r="67" spans="1:10" s="27" customFormat="1" ht="13.8" x14ac:dyDescent="0.3">
      <c r="B67" s="65" t="s">
        <v>15</v>
      </c>
      <c r="C67" s="66"/>
      <c r="D67" s="66"/>
      <c r="E67" s="66"/>
      <c r="F67" s="66"/>
      <c r="G67" s="55">
        <f>SUM(G63:G66)</f>
        <v>104700</v>
      </c>
      <c r="H67" s="55">
        <f>SUM(H63:H66)</f>
        <v>26321</v>
      </c>
      <c r="I67" s="55">
        <f>SUM(I63:I66)</f>
        <v>0</v>
      </c>
      <c r="J67" s="55">
        <f t="shared" si="5"/>
        <v>131021</v>
      </c>
    </row>
    <row r="68" spans="1:10" ht="94.2" customHeight="1" x14ac:dyDescent="0.3">
      <c r="B68" s="133" t="s">
        <v>179</v>
      </c>
      <c r="C68" s="133"/>
      <c r="D68" s="133"/>
      <c r="E68" s="133"/>
      <c r="F68" s="133"/>
      <c r="G68" s="133"/>
      <c r="H68" s="133"/>
      <c r="I68" s="133"/>
      <c r="J68" s="133"/>
    </row>
    <row r="69" spans="1:10" ht="20.399999999999999" customHeight="1" x14ac:dyDescent="0.3"/>
    <row r="70" spans="1:10" x14ac:dyDescent="0.3">
      <c r="A70" s="43" t="s">
        <v>43</v>
      </c>
    </row>
    <row r="71" spans="1:10" ht="18" customHeight="1" x14ac:dyDescent="0.3"/>
    <row r="72" spans="1:10" x14ac:dyDescent="0.3">
      <c r="A72" s="43" t="s">
        <v>167</v>
      </c>
    </row>
    <row r="73" spans="1:10" ht="87" customHeight="1" x14ac:dyDescent="0.3">
      <c r="B73" s="129" t="s">
        <v>122</v>
      </c>
      <c r="C73" s="129"/>
      <c r="D73" s="129"/>
      <c r="E73" s="129"/>
      <c r="F73" s="129"/>
      <c r="G73" s="129"/>
      <c r="H73" s="129"/>
      <c r="I73" s="129"/>
      <c r="J73" s="129"/>
    </row>
    <row r="74" spans="1:10" s="3" customFormat="1" ht="41.4" x14ac:dyDescent="0.3">
      <c r="B74" s="138" t="s">
        <v>25</v>
      </c>
      <c r="C74" s="138"/>
      <c r="D74" s="138" t="s">
        <v>26</v>
      </c>
      <c r="E74" s="138"/>
      <c r="F74" s="58" t="s">
        <v>45</v>
      </c>
      <c r="G74" s="58" t="s">
        <v>12</v>
      </c>
      <c r="H74" s="1" t="s">
        <v>68</v>
      </c>
      <c r="I74" s="1" t="s">
        <v>46</v>
      </c>
    </row>
    <row r="75" spans="1:10" s="4" customFormat="1" ht="13.8" x14ac:dyDescent="0.3">
      <c r="B75" s="134" t="s">
        <v>69</v>
      </c>
      <c r="C75" s="135"/>
      <c r="D75" s="156" t="s">
        <v>72</v>
      </c>
      <c r="E75" s="125"/>
      <c r="F75" s="52">
        <v>26000</v>
      </c>
      <c r="G75" s="52">
        <v>146000</v>
      </c>
      <c r="H75" s="52">
        <v>200000</v>
      </c>
      <c r="I75" s="52">
        <f>SUM(F75:H75)</f>
        <v>372000</v>
      </c>
    </row>
    <row r="76" spans="1:10" s="4" customFormat="1" ht="13.8" x14ac:dyDescent="0.3">
      <c r="B76" s="125" t="s">
        <v>168</v>
      </c>
      <c r="C76" s="125"/>
      <c r="D76" s="125" t="s">
        <v>95</v>
      </c>
      <c r="E76" s="125"/>
      <c r="F76" s="52">
        <v>22001</v>
      </c>
      <c r="G76" s="52">
        <v>22003</v>
      </c>
      <c r="H76" s="52">
        <v>5100</v>
      </c>
      <c r="I76" s="52">
        <f>SUM(F76:H76)</f>
        <v>49104</v>
      </c>
    </row>
    <row r="77" spans="1:10" s="4" customFormat="1" ht="13.8" x14ac:dyDescent="0.3">
      <c r="B77" s="125" t="s">
        <v>53</v>
      </c>
      <c r="C77" s="125"/>
      <c r="D77" s="125" t="s">
        <v>94</v>
      </c>
      <c r="E77" s="125"/>
      <c r="F77" s="52">
        <v>5250</v>
      </c>
      <c r="G77" s="52">
        <v>5250</v>
      </c>
      <c r="H77" s="52">
        <v>0</v>
      </c>
      <c r="I77" s="52">
        <f t="shared" ref="I77:I80" si="6">SUM(F77:H77)</f>
        <v>10500</v>
      </c>
    </row>
    <row r="78" spans="1:10" s="4" customFormat="1" ht="13.8" x14ac:dyDescent="0.3">
      <c r="B78" s="125" t="s">
        <v>92</v>
      </c>
      <c r="C78" s="125"/>
      <c r="D78" s="125" t="s">
        <v>93</v>
      </c>
      <c r="E78" s="125"/>
      <c r="F78" s="52">
        <v>1500</v>
      </c>
      <c r="G78" s="52">
        <v>1500</v>
      </c>
      <c r="H78" s="52">
        <v>0</v>
      </c>
      <c r="I78" s="52">
        <f t="shared" si="6"/>
        <v>3000</v>
      </c>
    </row>
    <row r="79" spans="1:10" s="4" customFormat="1" ht="13.8" x14ac:dyDescent="0.3">
      <c r="B79" s="149" t="s">
        <v>91</v>
      </c>
      <c r="C79" s="149"/>
      <c r="D79" s="125" t="s">
        <v>113</v>
      </c>
      <c r="E79" s="125"/>
      <c r="F79" s="52">
        <v>800</v>
      </c>
      <c r="G79" s="52">
        <v>1200</v>
      </c>
      <c r="H79" s="52">
        <v>0</v>
      </c>
      <c r="I79" s="52">
        <f t="shared" si="6"/>
        <v>2000</v>
      </c>
    </row>
    <row r="80" spans="1:10" s="4" customFormat="1" ht="13.8" x14ac:dyDescent="0.3">
      <c r="B80" s="125" t="s">
        <v>55</v>
      </c>
      <c r="C80" s="125"/>
      <c r="D80" s="125" t="s">
        <v>97</v>
      </c>
      <c r="E80" s="125"/>
      <c r="F80" s="52">
        <v>2500</v>
      </c>
      <c r="G80" s="52">
        <v>2011</v>
      </c>
      <c r="H80" s="52">
        <v>0</v>
      </c>
      <c r="I80" s="52">
        <f t="shared" si="6"/>
        <v>4511</v>
      </c>
    </row>
    <row r="81" spans="2:10" s="4" customFormat="1" ht="13.8" x14ac:dyDescent="0.3">
      <c r="B81" s="125" t="s">
        <v>207</v>
      </c>
      <c r="C81" s="125"/>
      <c r="D81" s="125" t="s">
        <v>209</v>
      </c>
      <c r="E81" s="125"/>
      <c r="F81" s="52">
        <v>2000</v>
      </c>
      <c r="G81" s="52">
        <v>2000</v>
      </c>
      <c r="H81" s="52">
        <v>0</v>
      </c>
      <c r="I81" s="52">
        <f t="shared" ref="I81" si="7">SUM(F81:H81)</f>
        <v>4000</v>
      </c>
    </row>
    <row r="82" spans="2:10" s="27" customFormat="1" ht="13.8" x14ac:dyDescent="0.3">
      <c r="B82" s="150" t="s">
        <v>15</v>
      </c>
      <c r="C82" s="151"/>
      <c r="D82" s="53"/>
      <c r="E82" s="53"/>
      <c r="F82" s="55">
        <f>SUM(F75:F81)</f>
        <v>60051</v>
      </c>
      <c r="G82" s="55">
        <f>SUM(G75:G81)</f>
        <v>179964</v>
      </c>
      <c r="H82" s="55">
        <f>SUM(H75:H81)</f>
        <v>205100</v>
      </c>
      <c r="I82" s="55">
        <f>SUM(F82:H82)</f>
        <v>445115</v>
      </c>
    </row>
    <row r="83" spans="2:10" ht="192.6" customHeight="1" x14ac:dyDescent="0.3">
      <c r="B83" s="133" t="s">
        <v>208</v>
      </c>
      <c r="C83" s="133"/>
      <c r="D83" s="133"/>
      <c r="E83" s="133"/>
      <c r="F83" s="133"/>
      <c r="G83" s="133"/>
      <c r="H83" s="133"/>
      <c r="I83" s="133"/>
      <c r="J83" s="83"/>
    </row>
    <row r="84" spans="2:10" x14ac:dyDescent="0.3">
      <c r="B84" s="73"/>
      <c r="C84" s="73"/>
      <c r="D84" s="73"/>
      <c r="E84" s="73"/>
      <c r="F84" s="73"/>
      <c r="G84" s="73"/>
      <c r="H84" s="73"/>
      <c r="I84" s="73"/>
    </row>
    <row r="85" spans="2:10" ht="41.4" x14ac:dyDescent="0.3">
      <c r="B85" s="138" t="s">
        <v>25</v>
      </c>
      <c r="C85" s="138"/>
      <c r="D85" s="138"/>
      <c r="E85" s="138"/>
      <c r="F85" s="58" t="s">
        <v>45</v>
      </c>
      <c r="G85" s="58" t="s">
        <v>12</v>
      </c>
      <c r="H85" s="1" t="s">
        <v>68</v>
      </c>
      <c r="I85" s="1" t="s">
        <v>46</v>
      </c>
    </row>
    <row r="86" spans="2:10" ht="15.6" customHeight="1" x14ac:dyDescent="0.3">
      <c r="B86" s="74" t="s">
        <v>50</v>
      </c>
      <c r="C86" s="75"/>
      <c r="D86" s="76"/>
      <c r="E86" s="77"/>
      <c r="F86" s="78">
        <v>364588</v>
      </c>
      <c r="G86" s="78">
        <f>G82+H67+G57+G46+H36+G22+G14</f>
        <v>416923</v>
      </c>
      <c r="H86" s="78">
        <f>H82+I67+H57+H46+I36+H22+H14</f>
        <v>355100</v>
      </c>
      <c r="I86" s="78">
        <f>SUM(F86:H86)</f>
        <v>1136611</v>
      </c>
    </row>
    <row r="87" spans="2:10" x14ac:dyDescent="0.3">
      <c r="F87" s="79"/>
      <c r="G87" s="79"/>
      <c r="H87" s="79"/>
      <c r="I87" s="80"/>
    </row>
    <row r="88" spans="2:10" x14ac:dyDescent="0.3">
      <c r="B88" s="158" t="s">
        <v>47</v>
      </c>
      <c r="C88" s="159"/>
      <c r="D88" s="157" t="s">
        <v>48</v>
      </c>
      <c r="E88" s="157"/>
      <c r="F88" s="81"/>
      <c r="G88" s="81"/>
      <c r="H88" s="81"/>
      <c r="I88" s="81"/>
    </row>
    <row r="89" spans="2:10" x14ac:dyDescent="0.3">
      <c r="B89" s="154"/>
      <c r="C89" s="155"/>
      <c r="D89" s="153">
        <v>0.13689999999999999</v>
      </c>
      <c r="E89" s="153"/>
      <c r="F89" s="78">
        <f>F86*D89</f>
        <v>49912.097199999997</v>
      </c>
      <c r="G89" s="78">
        <f>G86*D89</f>
        <v>57076.758699999998</v>
      </c>
      <c r="H89" s="81"/>
      <c r="I89" s="78">
        <f>SUM(F89:H89)</f>
        <v>106988.8559</v>
      </c>
    </row>
    <row r="90" spans="2:10" s="88" customFormat="1" ht="214.95" customHeight="1" x14ac:dyDescent="0.3">
      <c r="B90" s="130" t="s">
        <v>169</v>
      </c>
      <c r="C90" s="130"/>
      <c r="D90" s="130"/>
      <c r="E90" s="130"/>
      <c r="F90" s="130"/>
      <c r="G90" s="130"/>
      <c r="H90" s="130"/>
      <c r="I90" s="130"/>
      <c r="J90" s="89"/>
    </row>
    <row r="92" spans="2:10" ht="41.4" x14ac:dyDescent="0.3">
      <c r="B92" s="138" t="s">
        <v>25</v>
      </c>
      <c r="C92" s="138"/>
      <c r="D92" s="138"/>
      <c r="E92" s="138"/>
      <c r="F92" s="58" t="s">
        <v>45</v>
      </c>
      <c r="G92" s="58" t="s">
        <v>12</v>
      </c>
      <c r="H92" s="1" t="s">
        <v>68</v>
      </c>
      <c r="I92" s="1" t="s">
        <v>46</v>
      </c>
    </row>
    <row r="93" spans="2:10" ht="37.950000000000003" customHeight="1" thickBot="1" x14ac:dyDescent="0.35">
      <c r="B93" s="147" t="s">
        <v>51</v>
      </c>
      <c r="C93" s="148"/>
      <c r="D93" s="152"/>
      <c r="E93" s="152"/>
      <c r="F93" s="82">
        <f>F86+F89</f>
        <v>414500.09720000002</v>
      </c>
      <c r="G93" s="82">
        <f>G86+G89</f>
        <v>473999.75870000001</v>
      </c>
      <c r="H93" s="82">
        <f>H86+H89</f>
        <v>355100</v>
      </c>
      <c r="I93" s="82">
        <f t="shared" ref="I93" si="8">I86+I89</f>
        <v>1243599.8559000001</v>
      </c>
    </row>
    <row r="94" spans="2:10" ht="16.2" thickTop="1" x14ac:dyDescent="0.3"/>
    <row r="96" spans="2:10" ht="79.95" customHeight="1" x14ac:dyDescent="0.3">
      <c r="B96" s="129" t="s">
        <v>200</v>
      </c>
      <c r="C96" s="129"/>
      <c r="D96" s="129"/>
      <c r="E96" s="129"/>
      <c r="F96" s="129"/>
      <c r="G96" s="129"/>
      <c r="H96" s="129"/>
      <c r="I96" s="129"/>
      <c r="J96" s="129"/>
    </row>
    <row r="97" spans="2:9" ht="46.2" customHeight="1" x14ac:dyDescent="0.3">
      <c r="B97" s="126" t="s">
        <v>201</v>
      </c>
      <c r="C97" s="126"/>
      <c r="D97" s="126"/>
      <c r="E97" s="126"/>
      <c r="F97" s="126"/>
      <c r="G97" s="126"/>
      <c r="H97" s="126"/>
      <c r="I97" s="126"/>
    </row>
  </sheetData>
  <mergeCells count="83">
    <mergeCell ref="D85:E85"/>
    <mergeCell ref="B89:C89"/>
    <mergeCell ref="B74:C74"/>
    <mergeCell ref="B76:C76"/>
    <mergeCell ref="B77:C77"/>
    <mergeCell ref="B75:C75"/>
    <mergeCell ref="D75:E75"/>
    <mergeCell ref="D88:E88"/>
    <mergeCell ref="B88:C88"/>
    <mergeCell ref="B78:C78"/>
    <mergeCell ref="D74:E74"/>
    <mergeCell ref="D76:E76"/>
    <mergeCell ref="D77:E77"/>
    <mergeCell ref="D78:E78"/>
    <mergeCell ref="B83:I83"/>
    <mergeCell ref="B81:C81"/>
    <mergeCell ref="B66:C66"/>
    <mergeCell ref="B52:C52"/>
    <mergeCell ref="E66:F66"/>
    <mergeCell ref="B93:C93"/>
    <mergeCell ref="B79:C79"/>
    <mergeCell ref="B80:C80"/>
    <mergeCell ref="B82:C82"/>
    <mergeCell ref="D79:E79"/>
    <mergeCell ref="D93:E93"/>
    <mergeCell ref="D89:E89"/>
    <mergeCell ref="B92:C92"/>
    <mergeCell ref="D92:E92"/>
    <mergeCell ref="D80:E80"/>
    <mergeCell ref="B85:C85"/>
    <mergeCell ref="B68:J68"/>
    <mergeCell ref="B73:J73"/>
    <mergeCell ref="B45:D45"/>
    <mergeCell ref="B17:C17"/>
    <mergeCell ref="B18:C18"/>
    <mergeCell ref="B19:C19"/>
    <mergeCell ref="B20:C20"/>
    <mergeCell ref="B21:C21"/>
    <mergeCell ref="B37:I37"/>
    <mergeCell ref="B23:I23"/>
    <mergeCell ref="B22:C22"/>
    <mergeCell ref="B43:D43"/>
    <mergeCell ref="B65:C65"/>
    <mergeCell ref="E28:F28"/>
    <mergeCell ref="E29:F29"/>
    <mergeCell ref="E30:F30"/>
    <mergeCell ref="E31:F31"/>
    <mergeCell ref="E32:F32"/>
    <mergeCell ref="E33:F33"/>
    <mergeCell ref="E34:F34"/>
    <mergeCell ref="E35:F35"/>
    <mergeCell ref="D51:E51"/>
    <mergeCell ref="D52:E52"/>
    <mergeCell ref="B38:J38"/>
    <mergeCell ref="B39:J39"/>
    <mergeCell ref="B51:C51"/>
    <mergeCell ref="B44:D44"/>
    <mergeCell ref="B53:C53"/>
    <mergeCell ref="E63:F63"/>
    <mergeCell ref="E64:F64"/>
    <mergeCell ref="B54:C54"/>
    <mergeCell ref="B55:C55"/>
    <mergeCell ref="B62:C62"/>
    <mergeCell ref="B63:C63"/>
    <mergeCell ref="B64:C64"/>
    <mergeCell ref="B58:J58"/>
    <mergeCell ref="B61:J61"/>
    <mergeCell ref="D81:E81"/>
    <mergeCell ref="B97:I97"/>
    <mergeCell ref="A1:J1"/>
    <mergeCell ref="B3:J3"/>
    <mergeCell ref="B96:J96"/>
    <mergeCell ref="B90:I90"/>
    <mergeCell ref="B24:J24"/>
    <mergeCell ref="B27:J27"/>
    <mergeCell ref="B42:J42"/>
    <mergeCell ref="B47:J47"/>
    <mergeCell ref="B50:J50"/>
    <mergeCell ref="D53:E53"/>
    <mergeCell ref="D54:E54"/>
    <mergeCell ref="D55:E55"/>
    <mergeCell ref="E65:F65"/>
    <mergeCell ref="E62:F62"/>
  </mergeCells>
  <pageMargins left="0.7" right="0.7" top="0.75" bottom="0.75" header="0.3" footer="0.3"/>
  <pageSetup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6"/>
  <sheetViews>
    <sheetView zoomScale="85" zoomScaleNormal="85" workbookViewId="0"/>
  </sheetViews>
  <sheetFormatPr defaultColWidth="8.88671875" defaultRowHeight="13.8" x14ac:dyDescent="0.3"/>
  <cols>
    <col min="1" max="1" width="24.44140625" style="91" customWidth="1"/>
    <col min="2" max="2" width="11.88671875" style="97" customWidth="1"/>
    <col min="3" max="3" width="12.6640625" style="91" customWidth="1"/>
    <col min="4" max="4" width="13.33203125" style="91" customWidth="1"/>
    <col min="5" max="6" width="11.33203125" style="91" customWidth="1"/>
    <col min="7" max="7" width="12" style="91" customWidth="1"/>
    <col min="8" max="8" width="12.33203125" style="91" customWidth="1"/>
    <col min="9" max="9" width="12.109375" style="91" customWidth="1"/>
    <col min="10" max="10" width="12.88671875" style="91" customWidth="1"/>
    <col min="11" max="16384" width="8.88671875" style="91"/>
  </cols>
  <sheetData>
    <row r="2" spans="1:10" x14ac:dyDescent="0.3">
      <c r="A2" s="162" t="s">
        <v>210</v>
      </c>
      <c r="B2" s="163"/>
      <c r="C2" s="163"/>
      <c r="D2" s="164"/>
      <c r="E2" s="90"/>
      <c r="F2" s="165" t="s">
        <v>211</v>
      </c>
      <c r="G2" s="166"/>
      <c r="H2" s="166"/>
      <c r="I2" s="166"/>
      <c r="J2" s="167"/>
    </row>
    <row r="3" spans="1:10" ht="27.6" x14ac:dyDescent="0.3">
      <c r="A3" s="168" t="s">
        <v>212</v>
      </c>
      <c r="B3" s="169"/>
      <c r="C3" s="169"/>
      <c r="D3" s="170"/>
      <c r="E3" s="92">
        <v>1</v>
      </c>
      <c r="F3" s="93">
        <v>2</v>
      </c>
      <c r="G3" s="93">
        <v>3</v>
      </c>
      <c r="H3" s="93">
        <v>4</v>
      </c>
      <c r="I3" s="93" t="s">
        <v>213</v>
      </c>
      <c r="J3" s="93" t="s">
        <v>214</v>
      </c>
    </row>
    <row r="4" spans="1:10" s="97" customFormat="1" ht="41.4" x14ac:dyDescent="0.3">
      <c r="A4" s="94" t="s">
        <v>215</v>
      </c>
      <c r="B4" s="94" t="s">
        <v>216</v>
      </c>
      <c r="C4" s="95" t="s">
        <v>217</v>
      </c>
      <c r="D4" s="94" t="s">
        <v>218</v>
      </c>
      <c r="E4" s="96" t="s">
        <v>45</v>
      </c>
      <c r="F4" s="171" t="s">
        <v>219</v>
      </c>
      <c r="G4" s="171"/>
      <c r="H4" s="171"/>
      <c r="I4" s="94" t="s">
        <v>220</v>
      </c>
      <c r="J4" s="94" t="s">
        <v>221</v>
      </c>
    </row>
    <row r="5" spans="1:10" s="101" customFormat="1" ht="57" x14ac:dyDescent="0.3">
      <c r="A5" s="98"/>
      <c r="B5" s="98"/>
      <c r="C5" s="99" t="s">
        <v>222</v>
      </c>
      <c r="D5" s="98" t="s">
        <v>223</v>
      </c>
      <c r="E5" s="100" t="s">
        <v>224</v>
      </c>
      <c r="F5" s="98" t="s">
        <v>224</v>
      </c>
      <c r="G5" s="98" t="s">
        <v>225</v>
      </c>
      <c r="H5" s="98" t="s">
        <v>226</v>
      </c>
      <c r="I5" s="98"/>
      <c r="J5" s="98"/>
    </row>
    <row r="6" spans="1:10" ht="15.6" customHeight="1" x14ac:dyDescent="0.3">
      <c r="A6" s="102" t="s">
        <v>227</v>
      </c>
      <c r="B6" s="103" t="s">
        <v>228</v>
      </c>
      <c r="C6" s="104" t="s">
        <v>13</v>
      </c>
      <c r="D6" s="103" t="s">
        <v>229</v>
      </c>
      <c r="E6" s="105">
        <v>9000</v>
      </c>
      <c r="F6" s="106">
        <v>49000</v>
      </c>
      <c r="G6" s="106">
        <v>90000</v>
      </c>
      <c r="H6" s="106">
        <v>0</v>
      </c>
      <c r="I6" s="106">
        <f>SUM(F6:H6)</f>
        <v>139000</v>
      </c>
      <c r="J6" s="107">
        <f>SUM(E6:H6)</f>
        <v>148000</v>
      </c>
    </row>
    <row r="7" spans="1:10" ht="15.6" customHeight="1" x14ac:dyDescent="0.3">
      <c r="A7" s="108" t="s">
        <v>230</v>
      </c>
      <c r="B7" s="103" t="s">
        <v>228</v>
      </c>
      <c r="C7" s="104" t="s">
        <v>13</v>
      </c>
      <c r="D7" s="109" t="s">
        <v>229</v>
      </c>
      <c r="E7" s="110">
        <v>9000</v>
      </c>
      <c r="F7" s="111">
        <v>49000</v>
      </c>
      <c r="G7" s="111">
        <v>55000</v>
      </c>
      <c r="H7" s="106">
        <v>0</v>
      </c>
      <c r="I7" s="106">
        <f t="shared" ref="I7:I11" si="0">SUM(F7:H7)</f>
        <v>104000</v>
      </c>
      <c r="J7" s="107">
        <f t="shared" ref="J7:J11" si="1">SUM(E7:H7)</f>
        <v>113000</v>
      </c>
    </row>
    <row r="8" spans="1:10" ht="15.6" customHeight="1" x14ac:dyDescent="0.3">
      <c r="A8" s="108" t="s">
        <v>231</v>
      </c>
      <c r="B8" s="103" t="s">
        <v>228</v>
      </c>
      <c r="C8" s="104" t="s">
        <v>13</v>
      </c>
      <c r="D8" s="109" t="s">
        <v>229</v>
      </c>
      <c r="E8" s="110">
        <v>8000</v>
      </c>
      <c r="F8" s="111">
        <v>48000</v>
      </c>
      <c r="G8" s="111">
        <v>55000</v>
      </c>
      <c r="H8" s="106">
        <v>0</v>
      </c>
      <c r="I8" s="106">
        <f t="shared" si="0"/>
        <v>103000</v>
      </c>
      <c r="J8" s="107">
        <f t="shared" si="1"/>
        <v>111000</v>
      </c>
    </row>
    <row r="9" spans="1:10" x14ac:dyDescent="0.3">
      <c r="A9" s="112" t="s">
        <v>232</v>
      </c>
      <c r="B9" s="109"/>
      <c r="C9" s="109"/>
      <c r="D9" s="108"/>
      <c r="E9" s="113">
        <f>SUM(E6:E8)</f>
        <v>26000</v>
      </c>
      <c r="F9" s="114">
        <f t="shared" ref="F9:H9" si="2">SUM(F6:F8)</f>
        <v>146000</v>
      </c>
      <c r="G9" s="114">
        <f t="shared" si="2"/>
        <v>200000</v>
      </c>
      <c r="H9" s="114">
        <f t="shared" si="2"/>
        <v>0</v>
      </c>
      <c r="I9" s="114">
        <f>SUM(I6:I8)</f>
        <v>346000</v>
      </c>
      <c r="J9" s="115">
        <f>SUM(J6:J8)</f>
        <v>372000</v>
      </c>
    </row>
    <row r="10" spans="1:10" ht="15.6" customHeight="1" x14ac:dyDescent="0.3">
      <c r="A10" s="108" t="s">
        <v>233</v>
      </c>
      <c r="B10" s="103" t="s">
        <v>228</v>
      </c>
      <c r="C10" s="104" t="s">
        <v>13</v>
      </c>
      <c r="D10" s="109" t="s">
        <v>234</v>
      </c>
      <c r="E10" s="116"/>
      <c r="F10" s="116"/>
      <c r="G10" s="111">
        <v>90300</v>
      </c>
      <c r="H10" s="111">
        <v>0</v>
      </c>
      <c r="I10" s="106">
        <f t="shared" si="0"/>
        <v>90300</v>
      </c>
      <c r="J10" s="107">
        <f t="shared" si="1"/>
        <v>90300</v>
      </c>
    </row>
    <row r="11" spans="1:10" ht="15.6" customHeight="1" x14ac:dyDescent="0.3">
      <c r="A11" s="108" t="s">
        <v>235</v>
      </c>
      <c r="B11" s="103" t="s">
        <v>228</v>
      </c>
      <c r="C11" s="104" t="s">
        <v>13</v>
      </c>
      <c r="D11" s="109" t="s">
        <v>234</v>
      </c>
      <c r="E11" s="116"/>
      <c r="F11" s="116"/>
      <c r="G11" s="111">
        <v>0</v>
      </c>
      <c r="H11" s="111">
        <v>64800</v>
      </c>
      <c r="I11" s="106">
        <f t="shared" si="0"/>
        <v>64800</v>
      </c>
      <c r="J11" s="107">
        <f t="shared" si="1"/>
        <v>64800</v>
      </c>
    </row>
    <row r="12" spans="1:10" x14ac:dyDescent="0.3">
      <c r="A12" s="112" t="s">
        <v>236</v>
      </c>
      <c r="B12" s="109"/>
      <c r="C12" s="109"/>
      <c r="D12" s="108"/>
      <c r="E12" s="113">
        <f>SUM(E10:E11)</f>
        <v>0</v>
      </c>
      <c r="F12" s="114">
        <f t="shared" ref="F12:J12" si="3">SUM(F10:F11)</f>
        <v>0</v>
      </c>
      <c r="G12" s="114">
        <f t="shared" si="3"/>
        <v>90300</v>
      </c>
      <c r="H12" s="114">
        <f t="shared" si="3"/>
        <v>64800</v>
      </c>
      <c r="I12" s="114">
        <f>SUM(I10:I11)</f>
        <v>155100</v>
      </c>
      <c r="J12" s="114">
        <f t="shared" si="3"/>
        <v>155100</v>
      </c>
    </row>
    <row r="13" spans="1:10" x14ac:dyDescent="0.3">
      <c r="A13" s="112"/>
      <c r="B13" s="109"/>
      <c r="C13" s="109"/>
      <c r="D13" s="108"/>
      <c r="E13" s="113"/>
      <c r="F13" s="114"/>
      <c r="G13" s="114"/>
      <c r="H13" s="114"/>
      <c r="I13" s="114"/>
      <c r="J13" s="114"/>
    </row>
    <row r="14" spans="1:10" x14ac:dyDescent="0.3">
      <c r="A14" s="112" t="s">
        <v>237</v>
      </c>
      <c r="B14" s="109"/>
      <c r="C14" s="109"/>
      <c r="D14" s="108"/>
      <c r="E14" s="113">
        <f>E9+E12</f>
        <v>26000</v>
      </c>
      <c r="F14" s="114">
        <f t="shared" ref="F14:J14" si="4">F9+F12</f>
        <v>146000</v>
      </c>
      <c r="G14" s="114">
        <f t="shared" si="4"/>
        <v>290300</v>
      </c>
      <c r="H14" s="114">
        <f t="shared" si="4"/>
        <v>64800</v>
      </c>
      <c r="I14" s="114">
        <f t="shared" si="4"/>
        <v>501100</v>
      </c>
      <c r="J14" s="114">
        <f t="shared" si="4"/>
        <v>527100</v>
      </c>
    </row>
    <row r="17" spans="1:10" s="119" customFormat="1" x14ac:dyDescent="0.3">
      <c r="A17" s="117" t="s">
        <v>238</v>
      </c>
      <c r="B17" s="118"/>
    </row>
    <row r="18" spans="1:10" s="119" customFormat="1" x14ac:dyDescent="0.3">
      <c r="A18" s="161" t="s">
        <v>239</v>
      </c>
      <c r="B18" s="161"/>
      <c r="C18" s="161"/>
      <c r="D18" s="161"/>
      <c r="E18" s="161"/>
      <c r="F18" s="161"/>
      <c r="G18" s="161"/>
      <c r="H18" s="161"/>
      <c r="I18" s="161"/>
      <c r="J18" s="161"/>
    </row>
    <row r="19" spans="1:10" s="119" customFormat="1" x14ac:dyDescent="0.3">
      <c r="A19" s="161" t="s">
        <v>240</v>
      </c>
      <c r="B19" s="161"/>
      <c r="C19" s="161"/>
      <c r="D19" s="161"/>
      <c r="E19" s="161"/>
      <c r="F19" s="161"/>
      <c r="G19" s="161"/>
      <c r="H19" s="161"/>
      <c r="I19" s="161"/>
      <c r="J19" s="161"/>
    </row>
    <row r="20" spans="1:10" s="119" customFormat="1" x14ac:dyDescent="0.3">
      <c r="A20" s="161" t="s">
        <v>241</v>
      </c>
      <c r="B20" s="161"/>
      <c r="C20" s="161"/>
      <c r="D20" s="161"/>
      <c r="E20" s="161"/>
      <c r="F20" s="161"/>
      <c r="G20" s="161"/>
      <c r="H20" s="161"/>
      <c r="I20" s="161"/>
      <c r="J20" s="161"/>
    </row>
    <row r="21" spans="1:10" s="119" customFormat="1" ht="42" customHeight="1" x14ac:dyDescent="0.3">
      <c r="A21" s="161" t="s">
        <v>242</v>
      </c>
      <c r="B21" s="161"/>
      <c r="C21" s="161"/>
      <c r="D21" s="161"/>
      <c r="E21" s="161"/>
      <c r="F21" s="161"/>
      <c r="G21" s="161"/>
      <c r="H21" s="161"/>
      <c r="I21" s="161"/>
      <c r="J21" s="161"/>
    </row>
    <row r="22" spans="1:10" s="119" customFormat="1" x14ac:dyDescent="0.3">
      <c r="B22" s="118"/>
    </row>
    <row r="23" spans="1:10" s="119" customFormat="1" ht="15.6" x14ac:dyDescent="0.3">
      <c r="A23" s="120" t="s">
        <v>243</v>
      </c>
      <c r="B23" s="118"/>
    </row>
    <row r="24" spans="1:10" s="119" customFormat="1" ht="35.4" customHeight="1" x14ac:dyDescent="0.3">
      <c r="A24" s="172" t="s">
        <v>244</v>
      </c>
      <c r="B24" s="172"/>
      <c r="C24" s="172"/>
      <c r="D24" s="172"/>
      <c r="E24" s="172"/>
      <c r="F24" s="172"/>
      <c r="G24" s="172"/>
      <c r="H24" s="172"/>
      <c r="I24" s="172"/>
      <c r="J24" s="172"/>
    </row>
    <row r="25" spans="1:10" s="119" customFormat="1" ht="15.6" x14ac:dyDescent="0.3">
      <c r="A25" s="121"/>
      <c r="B25" s="118"/>
    </row>
    <row r="26" spans="1:10" s="119" customFormat="1" ht="15.6" x14ac:dyDescent="0.3">
      <c r="A26" s="160" t="s">
        <v>245</v>
      </c>
      <c r="B26" s="160"/>
      <c r="C26" s="160"/>
      <c r="D26" s="160"/>
      <c r="E26" s="160"/>
      <c r="F26" s="160"/>
      <c r="G26" s="160"/>
      <c r="H26" s="160"/>
      <c r="I26" s="160"/>
      <c r="J26" s="160"/>
    </row>
    <row r="27" spans="1:10" s="119" customFormat="1" ht="15.6" x14ac:dyDescent="0.3">
      <c r="A27" s="160" t="s">
        <v>246</v>
      </c>
      <c r="B27" s="160"/>
      <c r="C27" s="160"/>
      <c r="D27" s="160"/>
      <c r="E27" s="160"/>
      <c r="F27" s="160"/>
      <c r="G27" s="160"/>
      <c r="H27" s="160"/>
      <c r="I27" s="160"/>
      <c r="J27" s="160"/>
    </row>
    <row r="28" spans="1:10" s="119" customFormat="1" ht="15.6" x14ac:dyDescent="0.3">
      <c r="A28" s="160" t="s">
        <v>247</v>
      </c>
      <c r="B28" s="160"/>
      <c r="C28" s="160"/>
      <c r="D28" s="160"/>
      <c r="E28" s="160"/>
      <c r="F28" s="160"/>
      <c r="G28" s="160"/>
      <c r="H28" s="160"/>
      <c r="I28" s="160"/>
      <c r="J28" s="160"/>
    </row>
    <row r="29" spans="1:10" s="119" customFormat="1" ht="15.6" x14ac:dyDescent="0.3">
      <c r="A29" s="160" t="s">
        <v>248</v>
      </c>
      <c r="B29" s="160"/>
      <c r="C29" s="160"/>
      <c r="D29" s="160"/>
      <c r="E29" s="160"/>
      <c r="F29" s="160"/>
      <c r="G29" s="160"/>
      <c r="H29" s="160"/>
      <c r="I29" s="160"/>
      <c r="J29" s="160"/>
    </row>
    <row r="30" spans="1:10" s="119" customFormat="1" ht="15.6" x14ac:dyDescent="0.3">
      <c r="A30" s="160" t="s">
        <v>249</v>
      </c>
      <c r="B30" s="160"/>
      <c r="C30" s="160"/>
      <c r="D30" s="160"/>
      <c r="E30" s="160"/>
      <c r="F30" s="160"/>
      <c r="G30" s="160"/>
      <c r="H30" s="160"/>
      <c r="I30" s="160"/>
      <c r="J30" s="160"/>
    </row>
    <row r="31" spans="1:10" s="119" customFormat="1" x14ac:dyDescent="0.3">
      <c r="B31" s="118"/>
    </row>
    <row r="32" spans="1:10" s="119" customFormat="1" x14ac:dyDescent="0.3">
      <c r="B32" s="118"/>
    </row>
    <row r="33" spans="2:2" s="119" customFormat="1" x14ac:dyDescent="0.3">
      <c r="B33" s="118"/>
    </row>
    <row r="34" spans="2:2" s="119" customFormat="1" x14ac:dyDescent="0.3">
      <c r="B34" s="118"/>
    </row>
    <row r="35" spans="2:2" s="119" customFormat="1" x14ac:dyDescent="0.3">
      <c r="B35" s="118"/>
    </row>
    <row r="36" spans="2:2" s="119" customFormat="1" x14ac:dyDescent="0.3">
      <c r="B36" s="118"/>
    </row>
    <row r="37" spans="2:2" s="119" customFormat="1" x14ac:dyDescent="0.3">
      <c r="B37" s="118"/>
    </row>
    <row r="38" spans="2:2" s="119" customFormat="1" x14ac:dyDescent="0.3">
      <c r="B38" s="118"/>
    </row>
    <row r="39" spans="2:2" s="119" customFormat="1" x14ac:dyDescent="0.3">
      <c r="B39" s="118"/>
    </row>
    <row r="40" spans="2:2" s="119" customFormat="1" x14ac:dyDescent="0.3">
      <c r="B40" s="118"/>
    </row>
    <row r="41" spans="2:2" s="119" customFormat="1" x14ac:dyDescent="0.3">
      <c r="B41" s="118"/>
    </row>
    <row r="42" spans="2:2" s="119" customFormat="1" x14ac:dyDescent="0.3">
      <c r="B42" s="118"/>
    </row>
    <row r="43" spans="2:2" s="119" customFormat="1" x14ac:dyDescent="0.3">
      <c r="B43" s="118"/>
    </row>
    <row r="44" spans="2:2" s="119" customFormat="1" x14ac:dyDescent="0.3">
      <c r="B44" s="118"/>
    </row>
    <row r="45" spans="2:2" s="119" customFormat="1" x14ac:dyDescent="0.3">
      <c r="B45" s="118"/>
    </row>
    <row r="46" spans="2:2" s="119" customFormat="1" x14ac:dyDescent="0.3">
      <c r="B46" s="118"/>
    </row>
    <row r="47" spans="2:2" s="119" customFormat="1" x14ac:dyDescent="0.3">
      <c r="B47" s="118"/>
    </row>
    <row r="48" spans="2:2" s="119" customFormat="1" x14ac:dyDescent="0.3">
      <c r="B48" s="118"/>
    </row>
    <row r="49" spans="2:2" s="119" customFormat="1" x14ac:dyDescent="0.3">
      <c r="B49" s="118"/>
    </row>
    <row r="50" spans="2:2" s="119" customFormat="1" x14ac:dyDescent="0.3">
      <c r="B50" s="118"/>
    </row>
    <row r="51" spans="2:2" s="119" customFormat="1" x14ac:dyDescent="0.3">
      <c r="B51" s="118"/>
    </row>
    <row r="52" spans="2:2" s="119" customFormat="1" x14ac:dyDescent="0.3">
      <c r="B52" s="118"/>
    </row>
    <row r="53" spans="2:2" s="119" customFormat="1" x14ac:dyDescent="0.3">
      <c r="B53" s="118"/>
    </row>
    <row r="54" spans="2:2" s="119" customFormat="1" x14ac:dyDescent="0.3">
      <c r="B54" s="118"/>
    </row>
    <row r="55" spans="2:2" s="119" customFormat="1" x14ac:dyDescent="0.3">
      <c r="B55" s="118"/>
    </row>
    <row r="56" spans="2:2" s="119" customFormat="1" x14ac:dyDescent="0.3">
      <c r="B56" s="118"/>
    </row>
    <row r="57" spans="2:2" s="119" customFormat="1" x14ac:dyDescent="0.3">
      <c r="B57" s="118"/>
    </row>
    <row r="58" spans="2:2" s="119" customFormat="1" x14ac:dyDescent="0.3">
      <c r="B58" s="118"/>
    </row>
    <row r="59" spans="2:2" s="119" customFormat="1" x14ac:dyDescent="0.3">
      <c r="B59" s="118"/>
    </row>
    <row r="60" spans="2:2" s="119" customFormat="1" x14ac:dyDescent="0.3">
      <c r="B60" s="118"/>
    </row>
    <row r="61" spans="2:2" s="119" customFormat="1" x14ac:dyDescent="0.3">
      <c r="B61" s="118"/>
    </row>
    <row r="62" spans="2:2" s="119" customFormat="1" x14ac:dyDescent="0.3">
      <c r="B62" s="118"/>
    </row>
    <row r="63" spans="2:2" s="119" customFormat="1" x14ac:dyDescent="0.3">
      <c r="B63" s="118"/>
    </row>
    <row r="64" spans="2:2" s="119" customFormat="1" x14ac:dyDescent="0.3">
      <c r="B64" s="118"/>
    </row>
    <row r="65" spans="2:2" s="119" customFormat="1" x14ac:dyDescent="0.3">
      <c r="B65" s="118"/>
    </row>
    <row r="66" spans="2:2" s="119" customFormat="1" x14ac:dyDescent="0.3">
      <c r="B66" s="118"/>
    </row>
    <row r="67" spans="2:2" s="119" customFormat="1" x14ac:dyDescent="0.3">
      <c r="B67" s="118"/>
    </row>
    <row r="68" spans="2:2" s="119" customFormat="1" x14ac:dyDescent="0.3">
      <c r="B68" s="118"/>
    </row>
    <row r="69" spans="2:2" s="119" customFormat="1" x14ac:dyDescent="0.3">
      <c r="B69" s="118"/>
    </row>
    <row r="70" spans="2:2" s="119" customFormat="1" x14ac:dyDescent="0.3">
      <c r="B70" s="118"/>
    </row>
    <row r="71" spans="2:2" s="119" customFormat="1" x14ac:dyDescent="0.3">
      <c r="B71" s="118"/>
    </row>
    <row r="72" spans="2:2" s="119" customFormat="1" x14ac:dyDescent="0.3">
      <c r="B72" s="118"/>
    </row>
    <row r="73" spans="2:2" s="119" customFormat="1" x14ac:dyDescent="0.3">
      <c r="B73" s="118"/>
    </row>
    <row r="74" spans="2:2" s="119" customFormat="1" x14ac:dyDescent="0.3">
      <c r="B74" s="118"/>
    </row>
    <row r="75" spans="2:2" s="119" customFormat="1" x14ac:dyDescent="0.3">
      <c r="B75" s="118"/>
    </row>
    <row r="76" spans="2:2" s="119" customFormat="1" x14ac:dyDescent="0.3">
      <c r="B76" s="118"/>
    </row>
    <row r="77" spans="2:2" s="119" customFormat="1" x14ac:dyDescent="0.3">
      <c r="B77" s="118"/>
    </row>
    <row r="78" spans="2:2" s="119" customFormat="1" x14ac:dyDescent="0.3">
      <c r="B78" s="118"/>
    </row>
    <row r="79" spans="2:2" s="119" customFormat="1" x14ac:dyDescent="0.3">
      <c r="B79" s="118"/>
    </row>
    <row r="80" spans="2:2" s="119" customFormat="1" x14ac:dyDescent="0.3">
      <c r="B80" s="118"/>
    </row>
    <row r="81" spans="2:2" s="119" customFormat="1" x14ac:dyDescent="0.3">
      <c r="B81" s="118"/>
    </row>
    <row r="82" spans="2:2" s="119" customFormat="1" x14ac:dyDescent="0.3">
      <c r="B82" s="118"/>
    </row>
    <row r="83" spans="2:2" s="119" customFormat="1" x14ac:dyDescent="0.3">
      <c r="B83" s="118"/>
    </row>
    <row r="84" spans="2:2" s="119" customFormat="1" x14ac:dyDescent="0.3">
      <c r="B84" s="118"/>
    </row>
    <row r="85" spans="2:2" s="119" customFormat="1" x14ac:dyDescent="0.3">
      <c r="B85" s="118"/>
    </row>
    <row r="86" spans="2:2" s="119" customFormat="1" x14ac:dyDescent="0.3">
      <c r="B86" s="118"/>
    </row>
    <row r="87" spans="2:2" s="119" customFormat="1" x14ac:dyDescent="0.3">
      <c r="B87" s="118"/>
    </row>
    <row r="88" spans="2:2" s="119" customFormat="1" x14ac:dyDescent="0.3">
      <c r="B88" s="118"/>
    </row>
    <row r="89" spans="2:2" s="119" customFormat="1" x14ac:dyDescent="0.3">
      <c r="B89" s="118"/>
    </row>
    <row r="90" spans="2:2" s="119" customFormat="1" x14ac:dyDescent="0.3">
      <c r="B90" s="118"/>
    </row>
    <row r="91" spans="2:2" s="119" customFormat="1" x14ac:dyDescent="0.3">
      <c r="B91" s="118"/>
    </row>
    <row r="92" spans="2:2" s="119" customFormat="1" x14ac:dyDescent="0.3">
      <c r="B92" s="118"/>
    </row>
    <row r="93" spans="2:2" s="119" customFormat="1" x14ac:dyDescent="0.3">
      <c r="B93" s="118"/>
    </row>
    <row r="94" spans="2:2" s="119" customFormat="1" x14ac:dyDescent="0.3">
      <c r="B94" s="118"/>
    </row>
    <row r="95" spans="2:2" s="119" customFormat="1" x14ac:dyDescent="0.3">
      <c r="B95" s="118"/>
    </row>
    <row r="96" spans="2:2" s="119" customFormat="1" x14ac:dyDescent="0.3">
      <c r="B96" s="118"/>
    </row>
    <row r="97" spans="2:2" s="119" customFormat="1" x14ac:dyDescent="0.3">
      <c r="B97" s="118"/>
    </row>
    <row r="98" spans="2:2" s="119" customFormat="1" x14ac:dyDescent="0.3">
      <c r="B98" s="118"/>
    </row>
    <row r="99" spans="2:2" s="119" customFormat="1" x14ac:dyDescent="0.3">
      <c r="B99" s="118"/>
    </row>
    <row r="100" spans="2:2" s="119" customFormat="1" x14ac:dyDescent="0.3">
      <c r="B100" s="118"/>
    </row>
    <row r="101" spans="2:2" s="119" customFormat="1" x14ac:dyDescent="0.3">
      <c r="B101" s="118"/>
    </row>
    <row r="102" spans="2:2" s="119" customFormat="1" x14ac:dyDescent="0.3">
      <c r="B102" s="118"/>
    </row>
    <row r="103" spans="2:2" s="119" customFormat="1" x14ac:dyDescent="0.3">
      <c r="B103" s="118"/>
    </row>
    <row r="104" spans="2:2" s="119" customFormat="1" x14ac:dyDescent="0.3">
      <c r="B104" s="118"/>
    </row>
    <row r="105" spans="2:2" s="119" customFormat="1" x14ac:dyDescent="0.3">
      <c r="B105" s="118"/>
    </row>
    <row r="106" spans="2:2" s="119" customFormat="1" x14ac:dyDescent="0.3">
      <c r="B106" s="118"/>
    </row>
  </sheetData>
  <mergeCells count="14">
    <mergeCell ref="A30:J30"/>
    <mergeCell ref="A20:J20"/>
    <mergeCell ref="A21:J21"/>
    <mergeCell ref="A2:D2"/>
    <mergeCell ref="F2:J2"/>
    <mergeCell ref="A3:D3"/>
    <mergeCell ref="F4:H4"/>
    <mergeCell ref="A18:J18"/>
    <mergeCell ref="A19:J19"/>
    <mergeCell ref="A24:J24"/>
    <mergeCell ref="A26:J26"/>
    <mergeCell ref="A27:J27"/>
    <mergeCell ref="A28:J28"/>
    <mergeCell ref="A29:J29"/>
  </mergeCells>
  <pageMargins left="0.7" right="0.7" top="0.75" bottom="0.75" header="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38a0518be38d130dfb998cc6eba9e8f4">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8BFF5D-8430-425F-A33F-1CE98D70398C}">
  <ds:schemaRefs>
    <ds:schemaRef ds:uri="http://schemas.microsoft.com/sharepoint/v3"/>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3.xml><?xml version="1.0" encoding="utf-8"?>
<ds:datastoreItem xmlns:ds="http://schemas.openxmlformats.org/officeDocument/2006/customXml" ds:itemID="{992ABBC0-E814-4C61-A4CB-0FB067BAF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vt:lpstr>
      <vt:lpstr>Summary Table</vt:lpstr>
      <vt:lpstr>Revenue Description</vt:lpstr>
      <vt:lpstr>Expense Narrative</vt:lpstr>
      <vt:lpstr>SRA-TPC Table</vt:lpstr>
      <vt:lpstr>'SRA-TPC Table'!_Toc285528144</vt:lpstr>
      <vt:lpstr>'Expense Narrative'!Print_Area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Massey, Sunni A.</cp:lastModifiedBy>
  <cp:lastPrinted>2016-02-15T18:48:04Z</cp:lastPrinted>
  <dcterms:created xsi:type="dcterms:W3CDTF">2013-03-05T15:26:08Z</dcterms:created>
  <dcterms:modified xsi:type="dcterms:W3CDTF">2016-04-18T00:43:12Z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